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partage-my.sharepoint.com/personal/clayton_partage_com_br/Documents/Documentos/Area de trabalho/bkp_Clayton/Documents/Futeboldospais/"/>
    </mc:Choice>
  </mc:AlternateContent>
  <xr:revisionPtr revIDLastSave="334" documentId="8_{88775882-8E97-424F-BD9F-A74378D094C9}" xr6:coauthVersionLast="47" xr6:coauthVersionMax="47" xr10:uidLastSave="{F4CEB13B-A0F4-4FBC-9DBB-1CE680C847B5}"/>
  <bookViews>
    <workbookView xWindow="-120" yWindow="-120" windowWidth="29040" windowHeight="15720" xr2:uid="{00000000-000D-0000-FFFF-FFFF00000000}"/>
  </bookViews>
  <sheets>
    <sheet name="FluxodeCaixa" sheetId="2" r:id="rId1"/>
    <sheet name="patrocinador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2" l="1"/>
  <c r="G53" i="2"/>
  <c r="G14" i="2"/>
  <c r="G54" i="2"/>
  <c r="G35" i="2"/>
  <c r="G45" i="2"/>
  <c r="E54" i="2"/>
  <c r="F35" i="2"/>
  <c r="F45" i="2"/>
  <c r="F11" i="2"/>
  <c r="F53" i="2"/>
  <c r="F14" i="2"/>
  <c r="E45" i="2"/>
  <c r="E14" i="2"/>
  <c r="E35" i="2"/>
  <c r="E11" i="2"/>
  <c r="D9" i="2"/>
  <c r="D11" i="2"/>
  <c r="D14" i="2"/>
  <c r="D35" i="2"/>
  <c r="D54" i="2"/>
  <c r="D53" i="2"/>
  <c r="N30" i="3"/>
  <c r="M30" i="3"/>
  <c r="L30" i="3"/>
  <c r="K30" i="3"/>
  <c r="J30" i="3"/>
  <c r="H30" i="3"/>
  <c r="D30" i="3"/>
  <c r="I13" i="3"/>
  <c r="I30" i="3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D23" i="2"/>
  <c r="C54" i="2"/>
  <c r="C14" i="2"/>
  <c r="C39" i="2"/>
  <c r="C11" i="2"/>
  <c r="C23" i="2"/>
  <c r="B73" i="2"/>
  <c r="B54" i="2"/>
  <c r="B14" i="2"/>
  <c r="B19" i="2"/>
  <c r="B43" i="2"/>
  <c r="K65" i="2"/>
  <c r="H51" i="2" l="1"/>
  <c r="O64" i="2" l="1"/>
  <c r="O10" i="2"/>
  <c r="O11" i="2"/>
  <c r="O12" i="2"/>
  <c r="O13" i="2"/>
  <c r="O14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3" i="2"/>
  <c r="O54" i="2"/>
  <c r="O66" i="2"/>
  <c r="O67" i="2"/>
  <c r="O68" i="2"/>
  <c r="O70" i="2"/>
  <c r="O72" i="2"/>
  <c r="O74" i="2"/>
  <c r="O5" i="2"/>
  <c r="M65" i="2"/>
  <c r="J65" i="2"/>
  <c r="I65" i="2"/>
  <c r="G65" i="2"/>
  <c r="F65" i="2"/>
  <c r="E65" i="2"/>
  <c r="D65" i="2"/>
  <c r="C65" i="2"/>
  <c r="M51" i="2"/>
  <c r="L51" i="2"/>
  <c r="K51" i="2"/>
  <c r="J51" i="2"/>
  <c r="I51" i="2"/>
  <c r="G51" i="2"/>
  <c r="F51" i="2"/>
  <c r="E51" i="2"/>
  <c r="D51" i="2"/>
  <c r="C51" i="2"/>
  <c r="M15" i="2"/>
  <c r="L15" i="2"/>
  <c r="I15" i="2"/>
  <c r="H15" i="2"/>
  <c r="G15" i="2"/>
  <c r="D15" i="2"/>
  <c r="K15" i="2"/>
  <c r="J15" i="2"/>
  <c r="F15" i="2"/>
  <c r="E15" i="2"/>
  <c r="C15" i="2"/>
  <c r="B65" i="2"/>
  <c r="B69" i="2" s="1"/>
  <c r="B51" i="2"/>
  <c r="N57" i="2"/>
  <c r="O9" i="2"/>
  <c r="B71" i="2" l="1"/>
  <c r="C64" i="2"/>
  <c r="C69" i="2"/>
  <c r="D64" i="2" s="1"/>
  <c r="O65" i="2"/>
  <c r="O15" i="2"/>
  <c r="O51" i="2"/>
  <c r="B15" i="2"/>
  <c r="B57" i="2" s="1"/>
  <c r="C71" i="2" l="1"/>
  <c r="D69" i="2"/>
  <c r="B59" i="2"/>
  <c r="C5" i="2"/>
  <c r="C57" i="2" s="1"/>
  <c r="E64" i="2" l="1"/>
  <c r="E69" i="2" s="1"/>
  <c r="D71" i="2"/>
  <c r="D5" i="2"/>
  <c r="D57" i="2" s="1"/>
  <c r="C73" i="2"/>
  <c r="C59" i="2"/>
  <c r="E71" i="2" l="1"/>
  <c r="F64" i="2"/>
  <c r="E5" i="2"/>
  <c r="E57" i="2" s="1"/>
  <c r="D73" i="2"/>
  <c r="D59" i="2"/>
  <c r="F69" i="2" l="1"/>
  <c r="F71" i="2" s="1"/>
  <c r="E59" i="2"/>
  <c r="F5" i="2"/>
  <c r="F57" i="2" s="1"/>
  <c r="E73" i="2"/>
  <c r="G64" i="2" l="1"/>
  <c r="G69" i="2" s="1"/>
  <c r="H64" i="2" s="1"/>
  <c r="H69" i="2" s="1"/>
  <c r="F59" i="2"/>
  <c r="G5" i="2"/>
  <c r="G57" i="2" s="1"/>
  <c r="F73" i="2"/>
  <c r="G71" i="2" l="1"/>
  <c r="I64" i="2"/>
  <c r="I69" i="2" s="1"/>
  <c r="H71" i="2"/>
  <c r="H5" i="2"/>
  <c r="H57" i="2" s="1"/>
  <c r="G59" i="2"/>
  <c r="G73" i="2"/>
  <c r="J64" i="2" l="1"/>
  <c r="J69" i="2" s="1"/>
  <c r="I71" i="2"/>
  <c r="H59" i="2"/>
  <c r="I5" i="2"/>
  <c r="I57" i="2" s="1"/>
  <c r="H73" i="2"/>
  <c r="K64" i="2" l="1"/>
  <c r="K69" i="2" s="1"/>
  <c r="J71" i="2"/>
  <c r="I59" i="2"/>
  <c r="J5" i="2"/>
  <c r="J57" i="2" s="1"/>
  <c r="I73" i="2"/>
  <c r="K71" i="2" l="1"/>
  <c r="L64" i="2"/>
  <c r="L69" i="2" s="1"/>
  <c r="K5" i="2"/>
  <c r="K57" i="2" s="1"/>
  <c r="J59" i="2"/>
  <c r="J73" i="2"/>
  <c r="M64" i="2" l="1"/>
  <c r="M69" i="2" s="1"/>
  <c r="L71" i="2"/>
  <c r="L5" i="2"/>
  <c r="L57" i="2" s="1"/>
  <c r="K59" i="2"/>
  <c r="K73" i="2"/>
  <c r="M71" i="2" l="1"/>
  <c r="O71" i="2" s="1"/>
  <c r="O69" i="2"/>
  <c r="L73" i="2"/>
  <c r="L59" i="2"/>
  <c r="M5" i="2"/>
  <c r="M57" i="2" s="1"/>
  <c r="O57" i="2" l="1"/>
  <c r="M73" i="2"/>
  <c r="O73" i="2" s="1"/>
  <c r="M59" i="2"/>
  <c r="O5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tc={922C6AD8-6476-45DA-BD7F-459470090491}</author>
    <author>tc={69D604ED-AF67-49B7-AD2E-D1039339D0D6}</author>
    <author>tc={692E2DC2-5ABB-400C-AF2F-BC5E3930547B}</author>
    <author>tc={F9080819-A53E-4BC2-9935-ACBB2D512A61}</author>
    <author>tc={6573989A-DCE3-4AD8-A47E-4073845B0CD1}</author>
    <author>tc={288D99CD-4334-4BB7-AB99-7A0D4192838F}</author>
    <author>tc={9BAADD2A-478F-4D6E-B6A5-1AC18584F0B8}</author>
    <author>tc={3C05D299-2A4E-4552-A2C0-81DCA6E74E87}</author>
    <author>tc={22A7E48E-CB48-45DD-9919-BD5056E38FCE}</author>
    <author>tc={906BED7A-CB76-43D2-A765-34DF8945ED5B}</author>
    <author>tc={1FD3B12C-F01C-466E-8E48-23062FD5E636}</author>
    <author>tc={2C9A2332-F470-447F-91CD-407C026F65CB}</author>
    <author>tc={7BE965C9-E604-46AA-ADB2-29BD61D946B0}</author>
    <author>tc={8456ACA8-1F3D-4704-9A5B-CDFF122E97D5}</author>
    <author>tc={0DA55E91-5CE2-4848-934D-36D529F00A40}</author>
    <author>tc={740680C2-F328-475F-ABDF-02D033EF873D}</author>
    <author>tc={BBEED213-4194-467C-809D-9C21EA8B0E4B}</author>
    <author>Clayton Nogueira</author>
    <author>tc={C08E7844-15CC-4755-B105-869D736D5BA5}</author>
    <author>tc={8BBDDEDB-1F38-420A-93F0-D3EA6A8FE5BB}</author>
    <author>tc={92194191-3185-4CDC-95F1-95564AEFF1E8}</author>
    <author>tc={BECC310D-90FB-48EC-845B-1C778CB46E1A}</author>
  </authors>
  <commentList>
    <comment ref="B10" authorId="0" shapeId="0" xr:uid="{922C6AD8-6476-45DA-BD7F-45947009049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Marcello Olliari</t>
      </text>
    </comment>
    <comment ref="B11" authorId="1" shapeId="0" xr:uid="{69D604ED-AF67-49B7-AD2E-D1039339D0D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Vide planilha patrocinio</t>
      </text>
    </comment>
    <comment ref="E13" authorId="2" shapeId="0" xr:uid="{692E2DC2-5ABB-400C-AF2F-BC5E3930547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Tigres, Pumas, PAchuca</t>
      </text>
    </comment>
    <comment ref="C19" authorId="3" shapeId="0" xr:uid="{F9080819-A53E-4BC2-9935-ACBB2D512A6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Richard Rox Print</t>
      </text>
    </comment>
    <comment ref="D19" authorId="4" shapeId="0" xr:uid="{6573989A-DCE3-4AD8-A47E-4073845B0CD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Roxprint</t>
      </text>
    </comment>
    <comment ref="B21" authorId="5" shapeId="0" xr:uid="{288D99CD-4334-4BB7-AB99-7A0D4192838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Pago pra Celsinho</t>
      </text>
    </comment>
    <comment ref="D21" authorId="6" shapeId="0" xr:uid="{9BAADD2A-478F-4D6E-B6A5-1AC18584F0B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Celso 08/03</t>
      </text>
    </comment>
    <comment ref="D23" authorId="7" shapeId="0" xr:uid="{3C05D299-2A4E-4552-A2C0-81DCA6E74E8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200 01/3 e 130 13/03  lavagem uniformes</t>
      </text>
    </comment>
    <comment ref="E23" authorId="8" shapeId="0" xr:uid="{22A7E48E-CB48-45DD-9919-BD5056E38FC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1665,08 Goleiros</t>
      </text>
    </comment>
    <comment ref="B33" authorId="9" shapeId="0" xr:uid="{906BED7A-CB76-43D2-A765-34DF8945ED5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Pai Nestor</t>
      </text>
    </comment>
    <comment ref="C33" authorId="10" shapeId="0" xr:uid="{1FD3B12C-F01C-466E-8E48-23062FD5E63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Fiori</t>
      </text>
    </comment>
    <comment ref="D33" authorId="11" shapeId="0" xr:uid="{2C9A2332-F470-447F-91CD-407C026F65C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Coroa esposa Brunão</t>
      </text>
    </comment>
    <comment ref="D35" authorId="12" shapeId="0" xr:uid="{7BE965C9-E604-46AA-ADB2-29BD61D946B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19/03 e 26/03</t>
      </text>
    </comment>
    <comment ref="E35" authorId="13" shapeId="0" xr:uid="{8456ACA8-1F3D-4704-9A5B-CDFF122E97D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Projeto Agua</t>
      </text>
    </comment>
    <comment ref="D37" authorId="14" shapeId="0" xr:uid="{0DA55E91-5CE2-4848-934D-36D529F00A40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Abertura Campeonato
</t>
      </text>
    </comment>
    <comment ref="F37" authorId="15" shapeId="0" xr:uid="{740680C2-F328-475F-ABDF-02D033EF873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massagista</t>
      </text>
    </comment>
    <comment ref="D39" authorId="16" shapeId="0" xr:uid="{BBEED213-4194-467C-809D-9C21EA8B0E4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Aluguel salão por dois dias+ bebidas, Gelo e Petiscos</t>
      </text>
    </comment>
    <comment ref="C44" authorId="17" shapeId="0" xr:uid="{BA935578-26DE-4F9A-BB9A-4286C145BC99}">
      <text>
        <r>
          <rPr>
            <b/>
            <sz val="9"/>
            <color indexed="81"/>
            <rFont val="Tahoma"/>
            <family val="2"/>
          </rPr>
          <t>Clayton Nogueira:</t>
        </r>
        <r>
          <rPr>
            <sz val="9"/>
            <color indexed="81"/>
            <rFont val="Tahoma"/>
            <family val="2"/>
          </rPr>
          <t xml:space="preserve">
Celso Jorge</t>
        </r>
      </text>
    </comment>
    <comment ref="E44" authorId="17" shapeId="0" xr:uid="{78EFE7B0-37B7-4407-8367-D3371777C9CC}">
      <text>
        <r>
          <rPr>
            <b/>
            <sz val="9"/>
            <color indexed="81"/>
            <rFont val="Tahoma"/>
            <family val="2"/>
          </rPr>
          <t>Clayton Nogueira:</t>
        </r>
        <r>
          <rPr>
            <sz val="9"/>
            <color indexed="81"/>
            <rFont val="Tahoma"/>
            <family val="2"/>
          </rPr>
          <t xml:space="preserve">
Celso Jorge</t>
        </r>
      </text>
    </comment>
    <comment ref="F44" authorId="17" shapeId="0" xr:uid="{40C6C256-E59D-4BE7-84BB-7BBDE52985ED}">
      <text>
        <r>
          <rPr>
            <b/>
            <sz val="9"/>
            <color indexed="81"/>
            <rFont val="Tahoma"/>
            <family val="2"/>
          </rPr>
          <t>Clayton Nogueira:</t>
        </r>
        <r>
          <rPr>
            <sz val="9"/>
            <color indexed="81"/>
            <rFont val="Tahoma"/>
            <family val="2"/>
          </rPr>
          <t xml:space="preserve">
Celso Jorge</t>
        </r>
      </text>
    </comment>
    <comment ref="G44" authorId="17" shapeId="0" xr:uid="{AAEF8446-590D-4A6D-B7AB-225F02D58CD8}">
      <text>
        <r>
          <rPr>
            <b/>
            <sz val="9"/>
            <color indexed="81"/>
            <rFont val="Tahoma"/>
            <family val="2"/>
          </rPr>
          <t>Clayton Nogueira:</t>
        </r>
        <r>
          <rPr>
            <sz val="9"/>
            <color indexed="81"/>
            <rFont val="Tahoma"/>
            <family val="2"/>
          </rPr>
          <t xml:space="preserve">
Celso Jorge</t>
        </r>
      </text>
    </comment>
    <comment ref="H44" authorId="17" shapeId="0" xr:uid="{26FFE04B-2805-4889-9AB0-FB1DAD32C1A0}">
      <text>
        <r>
          <rPr>
            <b/>
            <sz val="9"/>
            <color indexed="81"/>
            <rFont val="Tahoma"/>
            <family val="2"/>
          </rPr>
          <t>Clayton Nogueira:</t>
        </r>
        <r>
          <rPr>
            <sz val="9"/>
            <color indexed="81"/>
            <rFont val="Tahoma"/>
            <family val="2"/>
          </rPr>
          <t xml:space="preserve">
Celso Jorge</t>
        </r>
      </text>
    </comment>
    <comment ref="I44" authorId="17" shapeId="0" xr:uid="{93967C62-A775-4318-9ED9-E6BD5CFD4970}">
      <text>
        <r>
          <rPr>
            <b/>
            <sz val="9"/>
            <color indexed="81"/>
            <rFont val="Tahoma"/>
            <family val="2"/>
          </rPr>
          <t>Clayton Nogueira:</t>
        </r>
        <r>
          <rPr>
            <sz val="9"/>
            <color indexed="81"/>
            <rFont val="Tahoma"/>
            <family val="2"/>
          </rPr>
          <t xml:space="preserve">
Celso Jorge</t>
        </r>
      </text>
    </comment>
    <comment ref="J44" authorId="17" shapeId="0" xr:uid="{4F18DB14-DDF7-4996-AF57-15AD68D24291}">
      <text>
        <r>
          <rPr>
            <b/>
            <sz val="9"/>
            <color indexed="81"/>
            <rFont val="Tahoma"/>
            <family val="2"/>
          </rPr>
          <t>Clayton Nogueira:</t>
        </r>
        <r>
          <rPr>
            <sz val="9"/>
            <color indexed="81"/>
            <rFont val="Tahoma"/>
            <family val="2"/>
          </rPr>
          <t xml:space="preserve">
Celso Jorge</t>
        </r>
      </text>
    </comment>
    <comment ref="K44" authorId="17" shapeId="0" xr:uid="{72F04740-E5B3-467B-8DE5-8D9DF62E9AE0}">
      <text>
        <r>
          <rPr>
            <b/>
            <sz val="9"/>
            <color indexed="81"/>
            <rFont val="Tahoma"/>
            <family val="2"/>
          </rPr>
          <t>Clayton Nogueira:</t>
        </r>
        <r>
          <rPr>
            <sz val="9"/>
            <color indexed="81"/>
            <rFont val="Tahoma"/>
            <family val="2"/>
          </rPr>
          <t xml:space="preserve">
Celso Jorge</t>
        </r>
      </text>
    </comment>
    <comment ref="L44" authorId="17" shapeId="0" xr:uid="{25085A1F-7E66-40BF-A52D-5ADE7D3CA39A}">
      <text>
        <r>
          <rPr>
            <b/>
            <sz val="9"/>
            <color indexed="81"/>
            <rFont val="Tahoma"/>
            <family val="2"/>
          </rPr>
          <t>Clayton Nogueira:</t>
        </r>
        <r>
          <rPr>
            <sz val="9"/>
            <color indexed="81"/>
            <rFont val="Tahoma"/>
            <family val="2"/>
          </rPr>
          <t xml:space="preserve">
Celso Jorge</t>
        </r>
      </text>
    </comment>
    <comment ref="M44" authorId="17" shapeId="0" xr:uid="{951FE9A0-B42A-442F-B364-1B2E2D2AF004}">
      <text>
        <r>
          <rPr>
            <b/>
            <sz val="9"/>
            <color indexed="81"/>
            <rFont val="Tahoma"/>
            <family val="2"/>
          </rPr>
          <t>Clayton Nogueira:</t>
        </r>
        <r>
          <rPr>
            <sz val="9"/>
            <color indexed="81"/>
            <rFont val="Tahoma"/>
            <family val="2"/>
          </rPr>
          <t xml:space="preserve">
Celso Jorge</t>
        </r>
      </text>
    </comment>
    <comment ref="C45" authorId="18" shapeId="0" xr:uid="{C08E7844-15CC-4755-B105-869D736D5BA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57 Clayton Pagou e pegou reembolso</t>
      </text>
    </comment>
    <comment ref="B47" authorId="19" shapeId="0" xr:uid="{8BBDDEDB-1F38-420A-93F0-D3EA6A8FE5B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Atas e Registro Cartorio Paulinho</t>
      </text>
    </comment>
    <comment ref="D47" authorId="20" shapeId="0" xr:uid="{92194191-3185-4CDC-95F1-95564AEFF1E8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Cartorio
</t>
      </text>
    </comment>
    <comment ref="C48" authorId="17" shapeId="0" xr:uid="{AE460E17-85B8-4B3C-A914-3BCDC9E437FE}">
      <text>
        <r>
          <rPr>
            <b/>
            <sz val="9"/>
            <color indexed="81"/>
            <rFont val="Tahoma"/>
            <family val="2"/>
          </rPr>
          <t>Clayton Nogueira:</t>
        </r>
        <r>
          <rPr>
            <sz val="9"/>
            <color indexed="81"/>
            <rFont val="Tahoma"/>
            <family val="2"/>
          </rPr>
          <t xml:space="preserve">
Reembolso Celso Jorge
</t>
        </r>
      </text>
    </comment>
    <comment ref="E48" authorId="17" shapeId="0" xr:uid="{4F4E9C30-EED9-4442-B220-E743A62A575A}">
      <text>
        <r>
          <rPr>
            <b/>
            <sz val="9"/>
            <color indexed="81"/>
            <rFont val="Tahoma"/>
            <family val="2"/>
          </rPr>
          <t>Clayton Nogueira:</t>
        </r>
        <r>
          <rPr>
            <sz val="9"/>
            <color indexed="81"/>
            <rFont val="Tahoma"/>
            <family val="2"/>
          </rPr>
          <t xml:space="preserve">
Reembolso Celso Jorge
</t>
        </r>
      </text>
    </comment>
    <comment ref="F48" authorId="17" shapeId="0" xr:uid="{F014F6DA-9AE6-4F10-96AE-C95F192F9A68}">
      <text>
        <r>
          <rPr>
            <b/>
            <sz val="9"/>
            <color indexed="81"/>
            <rFont val="Tahoma"/>
            <family val="2"/>
          </rPr>
          <t>Clayton Nogueira:</t>
        </r>
        <r>
          <rPr>
            <sz val="9"/>
            <color indexed="81"/>
            <rFont val="Tahoma"/>
            <family val="2"/>
          </rPr>
          <t xml:space="preserve">
Reembolso Celso Jorge
</t>
        </r>
      </text>
    </comment>
    <comment ref="G48" authorId="17" shapeId="0" xr:uid="{23AD9F3E-49AB-4491-B8CC-71E41D2EA388}">
      <text>
        <r>
          <rPr>
            <b/>
            <sz val="9"/>
            <color indexed="81"/>
            <rFont val="Tahoma"/>
            <family val="2"/>
          </rPr>
          <t>Clayton Nogueira:</t>
        </r>
        <r>
          <rPr>
            <sz val="9"/>
            <color indexed="81"/>
            <rFont val="Tahoma"/>
            <family val="2"/>
          </rPr>
          <t xml:space="preserve">
Reembolso Celso Jorge
</t>
        </r>
      </text>
    </comment>
    <comment ref="H48" authorId="17" shapeId="0" xr:uid="{5EC2CC16-CFD5-41B7-A7B9-3FC439E98BEA}">
      <text>
        <r>
          <rPr>
            <b/>
            <sz val="9"/>
            <color indexed="81"/>
            <rFont val="Tahoma"/>
            <family val="2"/>
          </rPr>
          <t>Clayton Nogueira:</t>
        </r>
        <r>
          <rPr>
            <sz val="9"/>
            <color indexed="81"/>
            <rFont val="Tahoma"/>
            <family val="2"/>
          </rPr>
          <t xml:space="preserve">
Reembolso Celso Jorge
</t>
        </r>
      </text>
    </comment>
    <comment ref="I48" authorId="17" shapeId="0" xr:uid="{8D682AB2-2298-49E9-8684-80352A279ABF}">
      <text>
        <r>
          <rPr>
            <b/>
            <sz val="9"/>
            <color indexed="81"/>
            <rFont val="Tahoma"/>
            <family val="2"/>
          </rPr>
          <t>Clayton Nogueira:</t>
        </r>
        <r>
          <rPr>
            <sz val="9"/>
            <color indexed="81"/>
            <rFont val="Tahoma"/>
            <family val="2"/>
          </rPr>
          <t xml:space="preserve">
Reembolso Celso Jorge
</t>
        </r>
      </text>
    </comment>
    <comment ref="J48" authorId="17" shapeId="0" xr:uid="{D32F8ECC-A1F7-4974-B1A2-06AB3B6DE616}">
      <text>
        <r>
          <rPr>
            <b/>
            <sz val="9"/>
            <color indexed="81"/>
            <rFont val="Tahoma"/>
            <family val="2"/>
          </rPr>
          <t>Clayton Nogueira:</t>
        </r>
        <r>
          <rPr>
            <sz val="9"/>
            <color indexed="81"/>
            <rFont val="Tahoma"/>
            <family val="2"/>
          </rPr>
          <t xml:space="preserve">
Reembolso Celso Jorge
</t>
        </r>
      </text>
    </comment>
    <comment ref="K48" authorId="17" shapeId="0" xr:uid="{7FA42FC1-EA94-4702-B2F0-0F344EE57FD0}">
      <text>
        <r>
          <rPr>
            <b/>
            <sz val="9"/>
            <color indexed="81"/>
            <rFont val="Tahoma"/>
            <family val="2"/>
          </rPr>
          <t>Clayton Nogueira:</t>
        </r>
        <r>
          <rPr>
            <sz val="9"/>
            <color indexed="81"/>
            <rFont val="Tahoma"/>
            <family val="2"/>
          </rPr>
          <t xml:space="preserve">
Reembolso Celso Jorge
</t>
        </r>
      </text>
    </comment>
    <comment ref="L48" authorId="17" shapeId="0" xr:uid="{C19222B3-B923-43D0-B5A3-722003CA1B1B}">
      <text>
        <r>
          <rPr>
            <b/>
            <sz val="9"/>
            <color indexed="81"/>
            <rFont val="Tahoma"/>
            <family val="2"/>
          </rPr>
          <t>Clayton Nogueira:</t>
        </r>
        <r>
          <rPr>
            <sz val="9"/>
            <color indexed="81"/>
            <rFont val="Tahoma"/>
            <family val="2"/>
          </rPr>
          <t xml:space="preserve">
Reembolso Celso Jorge
</t>
        </r>
      </text>
    </comment>
    <comment ref="M48" authorId="17" shapeId="0" xr:uid="{2C87344D-1AAC-4C80-9271-56E3E45980D4}">
      <text>
        <r>
          <rPr>
            <b/>
            <sz val="9"/>
            <color indexed="81"/>
            <rFont val="Tahoma"/>
            <family val="2"/>
          </rPr>
          <t>Clayton Nogueira:</t>
        </r>
        <r>
          <rPr>
            <sz val="9"/>
            <color indexed="81"/>
            <rFont val="Tahoma"/>
            <family val="2"/>
          </rPr>
          <t xml:space="preserve">
Reembolso Celso Jorge
</t>
        </r>
      </text>
    </comment>
    <comment ref="B49" authorId="21" shapeId="0" xr:uid="{BECC310D-90FB-48EC-845B-1C778CB46E1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Testew Banco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tc={8441A124-5A14-4E8D-B2E4-D74E7BF0948B}</author>
    <author>tc={95576E09-DC4B-4525-94DE-F223AA6CE4FC}</author>
    <author>tc={9C8BC2CF-9BE9-4A5D-BF7D-DD14571F03EA}</author>
    <author>tc={524AC923-C5C2-4F6E-B973-529C8A805CFC}</author>
    <author>tc={F90B5F66-5AA7-4060-A5E3-C3FDD8BC7C06}</author>
    <author>tc={BE90F2F4-92AC-4212-809F-20E44DF2EB94}</author>
    <author>tc={272B89DE-1843-4740-B894-5AA43B1483BC}</author>
    <author>tc={CB35804E-E5AA-4E77-9A3C-183E49228AC3}</author>
    <author>tc={7C92F114-DCC9-4658-A82A-3F175EDB86AD}</author>
    <author>tc={BE3DE5BA-4B8F-4511-9143-52DC70E521C4}</author>
    <author>tc={3CFF9CE8-DBE3-4C9E-8BE4-6766666DE0C5}</author>
    <author>tc={65127880-7332-429E-8B9B-8E4E746CDD62}</author>
    <author>tc={686034F0-F330-4EC8-8ED3-029E4A0CB515}</author>
    <author>tc={2406B133-E2C5-4C85-B3D9-2084D9EE6B1B}</author>
    <author>tc={1B9CEC50-6ACF-4451-8390-0D4E3D09A5DB}</author>
    <author>tc={FE62E5C8-DF62-4E50-94E4-5E7C163B28B2}</author>
    <author>tc={8CE92FE9-3BCC-4C00-9C5C-9AB9E9779EE9}</author>
    <author>tc={C18A4195-9D40-4BCF-A911-9F35418D2F83}</author>
    <author>tc={AD65FE25-2A24-4900-AF6A-B7D5EAE6D294}</author>
    <author>tc={8254CF21-97F6-442E-BE99-8CE7B211D8C3}</author>
    <author>tc={EE7F67E2-164E-4ACE-9E5C-42BF25567543}</author>
    <author>tc={88CC41BF-4C2D-4563-950F-FF9A19CF974F}</author>
    <author>tc={38948DCE-7F48-48E8-8989-96DB20A17940}</author>
    <author>tc={BDA02F46-BA1F-4B12-AB97-6AE8D3999CF2}</author>
    <author>tc={F6823E07-ABB2-4A4C-8634-2FF83A8A7769}</author>
    <author>tc={D10670E3-D3EB-4790-ACF9-7EECF6895DA8}</author>
    <author>tc={6BF0FE53-38B7-480F-AE38-272B60CC238C}</author>
    <author>tc={C34ADC9E-523E-40D1-8E90-C66D505822C7}</author>
    <author>tc={06E289B8-088C-426A-A1EE-B9A80A5AD4A9}</author>
    <author>tc={3C95DE8B-BD1F-4086-B9E0-044BB8764F5C}</author>
    <author>tc={3B5FA6EE-5108-4BAB-A695-5F8B3852FBBD}</author>
    <author>tc={CDFF4173-53B4-4CF2-A4B8-75C5B2E05E15}</author>
    <author>tc={06B68A3F-B7AF-4C25-813E-CBED09EA9449}</author>
    <author>tc={ADA849D8-5B8E-4E34-9223-8081780123D1}</author>
    <author>tc={C45C9A54-3900-42FC-9F34-450C5F9DF277}</author>
    <author>tc={2B9AE62D-2A42-49D1-82FC-57CBFAFD429F}</author>
    <author>tc={0AC79C2F-8D39-4208-B0B2-EAAE2BBD70AD}</author>
    <author>tc={A3A0D4AF-A82A-41D8-8E2A-AE85BAD79885}</author>
    <author>tc={948FAA39-5997-4A7D-A1CD-AFBCA2B27F23}</author>
    <author>tc={3F8DE04D-35A6-437B-A28B-7C8FD5548523}</author>
    <author>tc={9DA67A23-A72A-495C-B92E-EB02BDF825CA}</author>
    <author>tc={4AD829A0-0BC7-45ED-A3AD-00B0597B3FD8}</author>
    <author>tc={01139F6A-C029-4540-ABF1-BE700102B314}</author>
    <author>tc={7FB60292-EF58-4EFB-98AB-86F14AB72982}</author>
    <author>tc={BEA089A6-E0DB-45F1-B157-70F8F8D9148B}</author>
    <author>tc={AE2C54D5-4311-4985-B541-FF21D5C213F3}</author>
    <author>tc={A4D006B2-3768-41D1-84FD-604A50A867ED}</author>
    <author>tc={E59ED003-08B9-4DED-83B3-84D945662B7F}</author>
    <author>tc={DE1C553D-E12F-415B-8628-46CE97879854}</author>
    <author>tc={701D0B4D-95D2-477F-92A7-3A2F5DF6BF80}</author>
    <author>tc={4E6546F7-423A-49DB-923D-7D1EC2EAE161}</author>
    <author>tc={542169F9-2EA3-49C6-8517-E77E5F7BAB8A}</author>
    <author>tc={85C8F4F8-BD01-4F2C-8F5B-DF3526AC0516}</author>
    <author>tc={D0FAD9E5-8B11-4754-8130-876666A833C3}</author>
    <author>tc={BFDE09EA-AC03-417B-B6FD-D267AA9C673E}</author>
    <author>tc={D63C3315-D9CF-4002-9B37-BAD5554639B9}</author>
    <author>tc={27C04C27-D83E-4BB6-A983-F8BCF67679CB}</author>
  </authors>
  <commentList>
    <comment ref="I5" authorId="0" shapeId="0" xr:uid="{8441A124-5A14-4E8D-B2E4-D74E7BF0948B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10/02
</t>
      </text>
    </comment>
    <comment ref="K5" authorId="1" shapeId="0" xr:uid="{95576E09-DC4B-4525-94DE-F223AA6CE4F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10/3</t>
      </text>
    </comment>
    <comment ref="M5" authorId="2" shapeId="0" xr:uid="{9C8BC2CF-9BE9-4A5D-BF7D-DD14571F03E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10/04</t>
      </text>
    </comment>
    <comment ref="O5" authorId="3" shapeId="0" xr:uid="{524AC923-C5C2-4F6E-B973-529C8A805CF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12/05</t>
      </text>
    </comment>
    <comment ref="I6" authorId="4" shapeId="0" xr:uid="{F90B5F66-5AA7-4060-A5E3-C3FDD8BC7C0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16/04</t>
      </text>
    </comment>
    <comment ref="K7" authorId="5" shapeId="0" xr:uid="{BE90F2F4-92AC-4212-809F-20E44DF2EB9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10/03</t>
      </text>
    </comment>
    <comment ref="M8" authorId="6" shapeId="0" xr:uid="{272B89DE-1843-4740-B894-5AA43B1483B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10/04</t>
      </text>
    </comment>
    <comment ref="I10" authorId="7" shapeId="0" xr:uid="{CB35804E-E5AA-4E77-9A3C-183E49228AC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14/03</t>
      </text>
    </comment>
    <comment ref="K10" authorId="8" shapeId="0" xr:uid="{7C92F114-DCC9-4658-A82A-3F175EDB86A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14/03</t>
      </text>
    </comment>
    <comment ref="M10" authorId="9" shapeId="0" xr:uid="{BE3DE5BA-4B8F-4511-9143-52DC70E521C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10/04</t>
      </text>
    </comment>
    <comment ref="O10" authorId="10" shapeId="0" xr:uid="{3CFF9CE8-DBE3-4C9E-8BE4-6766666DE0C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12/05</t>
      </text>
    </comment>
    <comment ref="K11" authorId="11" shapeId="0" xr:uid="{65127880-7332-429E-8B9B-8E4E746CDD6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13/03</t>
      </text>
    </comment>
    <comment ref="I12" authorId="12" shapeId="0" xr:uid="{686034F0-F330-4EC8-8ED3-029E4A0CB51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05/03</t>
      </text>
    </comment>
    <comment ref="I13" authorId="13" shapeId="0" xr:uid="{2406B133-E2C5-4C85-B3D9-2084D9EE6B1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Dois pagamentos 10/02?</t>
      </text>
    </comment>
    <comment ref="I14" authorId="14" shapeId="0" xr:uid="{1B9CEC50-6ACF-4451-8390-0D4E3D09A5D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03/03/2025</t>
      </text>
    </comment>
    <comment ref="I15" authorId="15" shapeId="0" xr:uid="{FE62E5C8-DF62-4E50-94E4-5E7C163B28B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10/02</t>
      </text>
    </comment>
    <comment ref="K15" authorId="16" shapeId="0" xr:uid="{8CE92FE9-3BCC-4C00-9C5C-9AB9E9779EE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10/03</t>
      </text>
    </comment>
    <comment ref="M15" authorId="17" shapeId="0" xr:uid="{C18A4195-9D40-4BCF-A911-9F35418D2F8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14/04</t>
      </text>
    </comment>
    <comment ref="O15" authorId="18" shapeId="0" xr:uid="{AD65FE25-2A24-4900-AF6A-B7D5EAE6D29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29/05</t>
      </text>
    </comment>
    <comment ref="I16" authorId="19" shapeId="0" xr:uid="{8254CF21-97F6-442E-BE99-8CE7B211D8C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10/02</t>
      </text>
    </comment>
    <comment ref="K16" authorId="20" shapeId="0" xr:uid="{EE7F67E2-164E-4ACE-9E5C-42BF2556754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10/03</t>
      </text>
    </comment>
    <comment ref="M16" authorId="21" shapeId="0" xr:uid="{88CC41BF-4C2D-4563-950F-FF9A19CF974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10/04</t>
      </text>
    </comment>
    <comment ref="O16" authorId="22" shapeId="0" xr:uid="{38948DCE-7F48-48E8-8989-96DB20A1794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12/05</t>
      </text>
    </comment>
    <comment ref="I17" authorId="23" shapeId="0" xr:uid="{BDA02F46-BA1F-4B12-AB97-6AE8D3999CF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14/02</t>
      </text>
    </comment>
    <comment ref="K17" authorId="24" shapeId="0" xr:uid="{F6823E07-ABB2-4A4C-8634-2FF83A8A776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10/03</t>
      </text>
    </comment>
    <comment ref="M17" authorId="25" shapeId="0" xr:uid="{D10670E3-D3EB-4790-ACF9-7EECF6895DA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14/04</t>
      </text>
    </comment>
    <comment ref="O17" authorId="26" shapeId="0" xr:uid="{6BF0FE53-38B7-480F-AE38-272B60CC238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14/05</t>
      </text>
    </comment>
    <comment ref="I18" authorId="27" shapeId="0" xr:uid="{C34ADC9E-523E-40D1-8E90-C66D505822C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10/02</t>
      </text>
    </comment>
    <comment ref="K18" authorId="28" shapeId="0" xr:uid="{06E289B8-088C-426A-A1EE-B9A80A5AD4A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10/03</t>
      </text>
    </comment>
    <comment ref="M18" authorId="29" shapeId="0" xr:uid="{3C95DE8B-BD1F-4086-B9E0-044BB8764F5C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10/04
</t>
      </text>
    </comment>
    <comment ref="O18" authorId="30" shapeId="0" xr:uid="{3B5FA6EE-5108-4BAB-A695-5F8B3852FBB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12/05</t>
      </text>
    </comment>
    <comment ref="I19" authorId="31" shapeId="0" xr:uid="{CDFF4173-53B4-4CF2-A4B8-75C5B2E05E1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18/02</t>
      </text>
    </comment>
    <comment ref="I20" authorId="32" shapeId="0" xr:uid="{06B68A3F-B7AF-4C25-813E-CBED09EA944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10/02</t>
      </text>
    </comment>
    <comment ref="K20" authorId="33" shapeId="0" xr:uid="{ADA849D8-5B8E-4E34-9223-8081780123D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12/03</t>
      </text>
    </comment>
    <comment ref="M20" authorId="34" shapeId="0" xr:uid="{C45C9A54-3900-42FC-9F34-450C5F9DF27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14/04</t>
      </text>
    </comment>
    <comment ref="O20" authorId="35" shapeId="0" xr:uid="{2B9AE62D-2A42-49D1-82FC-57CBFAFD429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12/05</t>
      </text>
    </comment>
    <comment ref="I21" authorId="36" shapeId="0" xr:uid="{0AC79C2F-8D39-4208-B0B2-EAAE2BBD70A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07/02</t>
      </text>
    </comment>
    <comment ref="K21" authorId="37" shapeId="0" xr:uid="{A3A0D4AF-A82A-41D8-8E2A-AE85BAD7988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10/03</t>
      </text>
    </comment>
    <comment ref="M21" authorId="38" shapeId="0" xr:uid="{948FAA39-5997-4A7D-A1CD-AFBCA2B27F2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10/04</t>
      </text>
    </comment>
    <comment ref="O21" authorId="39" shapeId="0" xr:uid="{3F8DE04D-35A6-437B-A28B-7C8FD554852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12/05</t>
      </text>
    </comment>
    <comment ref="K22" authorId="40" shapeId="0" xr:uid="{9DA67A23-A72A-495C-B92E-EB02BDF825C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12/03</t>
      </text>
    </comment>
    <comment ref="I23" authorId="41" shapeId="0" xr:uid="{4AD829A0-0BC7-45ED-A3AD-00B0597B3FD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10/02</t>
      </text>
    </comment>
    <comment ref="J23" authorId="42" shapeId="0" xr:uid="{01139F6A-C029-4540-ABF1-BE700102B314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10/03
</t>
      </text>
    </comment>
    <comment ref="K23" authorId="43" shapeId="0" xr:uid="{7FB60292-EF58-4EFB-98AB-86F14AB7298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10/03</t>
      </text>
    </comment>
    <comment ref="M23" authorId="44" shapeId="0" xr:uid="{BEA089A6-E0DB-45F1-B157-70F8F8D9148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10/04</t>
      </text>
    </comment>
    <comment ref="O23" authorId="45" shapeId="0" xr:uid="{AE2C54D5-4311-4985-B541-FF21D5C213F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09/05</t>
      </text>
    </comment>
    <comment ref="G24" authorId="46" shapeId="0" xr:uid="{A4D006B2-3768-41D1-84FD-604A50A867E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12/01</t>
      </text>
    </comment>
    <comment ref="I24" authorId="47" shapeId="0" xr:uid="{E59ED003-08B9-4DED-83B3-84D945662B7F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10/02
</t>
      </text>
    </comment>
    <comment ref="K24" authorId="48" shapeId="0" xr:uid="{DE1C553D-E12F-415B-8628-46CE9787985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11/03</t>
      </text>
    </comment>
    <comment ref="K25" authorId="49" shapeId="0" xr:uid="{701D0B4D-95D2-477F-92A7-3A2F5DF6BF8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17/03</t>
      </text>
    </comment>
    <comment ref="I26" authorId="50" shapeId="0" xr:uid="{4E6546F7-423A-49DB-923D-7D1EC2EAE16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02/02/25</t>
      </text>
    </comment>
    <comment ref="K26" authorId="51" shapeId="0" xr:uid="{542169F9-2EA3-49C6-8517-E77E5F7BAB8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12/03</t>
      </text>
    </comment>
    <comment ref="M26" authorId="52" shapeId="0" xr:uid="{85C8F4F8-BD01-4F2C-8F5B-DF3526AC051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11/04</t>
      </text>
    </comment>
    <comment ref="O26" authorId="53" shapeId="0" xr:uid="{D0FAD9E5-8B11-4754-8130-876666A833C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12/05</t>
      </text>
    </comment>
    <comment ref="I27" authorId="54" shapeId="0" xr:uid="{BFDE09EA-AC03-417B-B6FD-D267AA9C673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10/02</t>
      </text>
    </comment>
    <comment ref="K27" authorId="55" shapeId="0" xr:uid="{D63C3315-D9CF-4002-9B37-BAD5554639B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10/03</t>
      </text>
    </comment>
    <comment ref="K28" authorId="56" shapeId="0" xr:uid="{27C04C27-D83E-4BB6-A983-F8BCF67679C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27/03</t>
      </text>
    </comment>
  </commentList>
</comments>
</file>

<file path=xl/sharedStrings.xml><?xml version="1.0" encoding="utf-8"?>
<sst xmlns="http://schemas.openxmlformats.org/spreadsheetml/2006/main" count="157" uniqueCount="148">
  <si>
    <t>Arbitragem</t>
  </si>
  <si>
    <t>Ambulancia</t>
  </si>
  <si>
    <t xml:space="preserve"> Descrição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</si>
  <si>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</si>
  <si>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</si>
  <si>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</si>
  <si>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</si>
  <si>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</si>
  <si>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</si>
  <si>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</si>
  <si>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</si>
  <si>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</si>
  <si>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</si>
  <si>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</si>
  <si>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</si>
  <si>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 Total</t>
  </si>
  <si>
    <t xml:space="preserve"> Saldo anterior</t>
  </si>
  <si>
    <t xml:space="preserve"> Trasferências C/C para C/I</t>
  </si>
  <si>
    <t xml:space="preserve"> Trasferências C/I para C/C</t>
  </si>
  <si>
    <t xml:space="preserve"> Saldo Final C/C</t>
  </si>
  <si>
    <t xml:space="preserve"> Aplicações</t>
  </si>
  <si>
    <t xml:space="preserve"> Resgates </t>
  </si>
  <si>
    <t xml:space="preserve"> Total disponível AFP (C/C + C/I)</t>
  </si>
  <si>
    <t xml:space="preserve"> * Documentos (NFs, recibos, etc) estão disponíveis aos interessados.</t>
  </si>
  <si>
    <t xml:space="preserve">Clayton C Nogueira </t>
  </si>
  <si>
    <t xml:space="preserve"> Rendimento liquido</t>
  </si>
  <si>
    <t xml:space="preserve"> Inscriçoes do Ano</t>
  </si>
  <si>
    <t>Inscrições anos anteriores</t>
  </si>
  <si>
    <t>Cotas de Patrocinio do Ano</t>
  </si>
  <si>
    <t>Patrocinios Ano Anterior</t>
  </si>
  <si>
    <t>Reembolsos/Diversos</t>
  </si>
  <si>
    <t>ENTRADAS</t>
  </si>
  <si>
    <t>TOTAL ENTRADAS</t>
  </si>
  <si>
    <t>SAIDAS</t>
  </si>
  <si>
    <t>Custo material patrocinio (Placas e publicidade)</t>
  </si>
  <si>
    <t>Confrarqui</t>
  </si>
  <si>
    <t>Bolas e Redes</t>
  </si>
  <si>
    <t>Lanches e Bebidas</t>
  </si>
  <si>
    <t>Eventos</t>
  </si>
  <si>
    <t>Troféus e Medalhas</t>
  </si>
  <si>
    <t>Despesas Bancarias</t>
  </si>
  <si>
    <t>TOTAL SAIDAS</t>
  </si>
  <si>
    <t xml:space="preserve"> Investimento</t>
  </si>
  <si>
    <t>Rendimento cta/aplicações automaticas</t>
  </si>
  <si>
    <t>Coroa de Flores</t>
  </si>
  <si>
    <t>Conforme extrato</t>
  </si>
  <si>
    <t>Resp</t>
  </si>
  <si>
    <t>Patrocinador</t>
  </si>
  <si>
    <t>Valor</t>
  </si>
  <si>
    <t>fev</t>
  </si>
  <si>
    <t>Guerreiro</t>
  </si>
  <si>
    <t>Zidane</t>
  </si>
  <si>
    <t>Consórcios</t>
  </si>
  <si>
    <t>Guta</t>
  </si>
  <si>
    <t>Blindatech</t>
  </si>
  <si>
    <t>Fibla</t>
  </si>
  <si>
    <t>Entrepontos</t>
  </si>
  <si>
    <t>Bruno Lozi</t>
  </si>
  <si>
    <t>Credits</t>
  </si>
  <si>
    <t>Eder Boy</t>
  </si>
  <si>
    <t>Gibson Soluções</t>
  </si>
  <si>
    <t>Bruninho Lira</t>
  </si>
  <si>
    <t>INDT</t>
  </si>
  <si>
    <t>Neto</t>
  </si>
  <si>
    <t>Casa Flora</t>
  </si>
  <si>
    <t>Raul</t>
  </si>
  <si>
    <t>Kinex Fisioterapia</t>
  </si>
  <si>
    <t>em atraso</t>
  </si>
  <si>
    <t>em dia</t>
  </si>
  <si>
    <t>quitado</t>
  </si>
  <si>
    <t>Impostos/Taxas/Cartorio</t>
  </si>
  <si>
    <t>Confecçao Uniformes Times/ Lavagem Coletes</t>
  </si>
  <si>
    <t>Dominio/Site/ Chip</t>
  </si>
  <si>
    <t>Reuniões</t>
  </si>
  <si>
    <t>Maio</t>
  </si>
  <si>
    <t>ZIDANE</t>
  </si>
  <si>
    <t xml:space="preserve">GUERREIRO </t>
  </si>
  <si>
    <t>EDER</t>
  </si>
  <si>
    <t>HELIO</t>
  </si>
  <si>
    <t>POTENZA</t>
  </si>
  <si>
    <t>Patrocínio</t>
  </si>
  <si>
    <t>Em 17/05</t>
  </si>
  <si>
    <t xml:space="preserve"> IRRF + IOF-estimados</t>
  </si>
  <si>
    <t>Diversos (bebedouro) Cesta natal funcionarios</t>
  </si>
  <si>
    <t>Festa de \final de Ano- jantar</t>
  </si>
  <si>
    <t xml:space="preserve"> Saldo Final </t>
  </si>
  <si>
    <t>Fluxo de Caixa - Associação Futebol dos Pais 2025</t>
  </si>
  <si>
    <t>Contas a Receber em Atraso R$650,00 Uniformes Filhos 2024</t>
  </si>
  <si>
    <t>Condições de Pagamento</t>
  </si>
  <si>
    <t>Pagto</t>
  </si>
  <si>
    <t>Vencimento dia 10 de Fev/Mar/Abri/Mai ou 4000,01 até 10/03</t>
  </si>
  <si>
    <t>Vencimento dia 10 de Fev/Mar/Abri/Mai ou 4000,02 até 10/03</t>
  </si>
  <si>
    <t>Vencimento dia 10 de Fev/Mar/Abri/Mai ou 4000,03 até 10/03</t>
  </si>
  <si>
    <t>Vencimento dia 10 de Fev/Mar/Abri/Mai ou 4000,04 até 10/03</t>
  </si>
  <si>
    <t>MG Eventos</t>
  </si>
  <si>
    <t>Vencimento dia 10 de Fev/Mar/Abri/Mai ou 4000,05 até 10/03</t>
  </si>
  <si>
    <t>Permuta</t>
  </si>
  <si>
    <t>Vencimento dia 10 de Fev/Mar/Abri/Mai ou 4000,06 até 10/03</t>
  </si>
  <si>
    <t>Vencimento dia 10 de Fev/Mar/Abri/Mai ou 4000,07 até 10/03</t>
  </si>
  <si>
    <t>Rausch</t>
  </si>
  <si>
    <t>Odontologia</t>
  </si>
  <si>
    <t>Vencimento dia 10 de Fev/Mar/Abri/Mai ou 4000,08 até 10/03</t>
  </si>
  <si>
    <t>Autoparis</t>
  </si>
  <si>
    <t>Vencimento dia 10 de Fev/Mar/Abri/Mai ou 4000,09 até 10/03</t>
  </si>
  <si>
    <t>Kito</t>
  </si>
  <si>
    <t>Pamaris</t>
  </si>
  <si>
    <t>Vencimento dia 10 de Fev/Mar/Abri/Mai ou 4000,10 até 10/03</t>
  </si>
  <si>
    <t>Pina</t>
  </si>
  <si>
    <t>Vencimento dia 10 de Fev/Mar/Abri/Mai ou 6000,11 até 10/03</t>
  </si>
  <si>
    <t>Paulinho</t>
  </si>
  <si>
    <t>Flama Documentações</t>
  </si>
  <si>
    <t>Vencimento dia 10 de Fev/Mar/Abri/Mai ou 4000,12 até 10/03</t>
  </si>
  <si>
    <t>Bello</t>
  </si>
  <si>
    <t>Seja AP</t>
  </si>
  <si>
    <t>Vencimento dia 10 de Fev/Mar/Abri/Mai ou 4000,13 até 10/03</t>
  </si>
  <si>
    <t>Denise</t>
  </si>
  <si>
    <t>CI Intercâmbio</t>
  </si>
  <si>
    <t>Vencimento dia 10 de Fev/Mar/Abri/Mai ou 4000,14 até 10/03</t>
  </si>
  <si>
    <t>Felipe Melo</t>
  </si>
  <si>
    <t>T2C</t>
  </si>
  <si>
    <t>Vencimento dia 10 de Fev/Mar/Abri/Mai ou 4000,15 até 10/03</t>
  </si>
  <si>
    <t>Fernando Leão</t>
  </si>
  <si>
    <t>DL &amp; L Sports</t>
  </si>
  <si>
    <t>Vencimento dia 10 de Fev/Mar/Abri/Mai ou 4000,16 até 10/03</t>
  </si>
  <si>
    <t>Marcus Neves</t>
  </si>
  <si>
    <t>Quintessence Odonto</t>
  </si>
  <si>
    <t>Vencimento dia 10 de Fev/Mar/Abri/Mai ou 4000,17 até 10/03</t>
  </si>
  <si>
    <t>Quintal</t>
  </si>
  <si>
    <t>Hoencka</t>
  </si>
  <si>
    <t>Vencimento dia 10 de Fev/Mar/Abri/Mai ou 6000,18 até 10/03</t>
  </si>
  <si>
    <t>Carla de Cesare</t>
  </si>
  <si>
    <t>ATM Soluções</t>
  </si>
  <si>
    <t>Vencimento dia 10 de Fev/Mar/Abri/Mai ou 6000,19 até 10/03</t>
  </si>
  <si>
    <t>Vencimento dia 10 de Fev/Mar ou 2000,20 até 10/03</t>
  </si>
  <si>
    <t>Vencimento dia 10 de Fev/</t>
  </si>
  <si>
    <t>Flavinho</t>
  </si>
  <si>
    <t>TCM 360</t>
  </si>
  <si>
    <t>Vencimento dia 10 de Fev/Mar/Abri/Mai ou 6000,22 até 10/03</t>
  </si>
  <si>
    <t>João Ronche</t>
  </si>
  <si>
    <t>Guia-se Digital</t>
  </si>
  <si>
    <t>Vencimento dia 10 de Fev/Mar ou 1500,23  até 10/03</t>
  </si>
  <si>
    <t>Fabricio</t>
  </si>
  <si>
    <t>Borelli Gelato</t>
  </si>
  <si>
    <t>Vencimento dia 10 de Fev/Mar ou 1500,24  até 10/03</t>
  </si>
  <si>
    <t>Chave PIX CNPJ</t>
  </si>
  <si>
    <t>ou Banco Itau Ag 0368</t>
  </si>
  <si>
    <t>Conta Corrente 63887-0</t>
  </si>
  <si>
    <t>CNPJ 7.298.841/0001-76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</si>
</sst>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12" x14ac:knownFonts="1">
    <font>
      <sz val="10"/>
      <color theme="1"/>
      <name val="Tahoma"/>
      <family val="2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Tahoma"/>
      <family val="2"/>
    </font>
    <font>
      <b/>
      <sz val="10"/>
      <color rgb="FFFF0000"/>
      <name val="Arial"/>
      <family val="2"/>
    </font>
    <font>
      <b/>
      <sz val="12"/>
      <color theme="1"/>
      <name val="Tahoma"/>
      <family val="2"/>
    </font>
    <font>
      <sz val="16"/>
      <color theme="1"/>
      <name val="Tahoma"/>
      <family val="2"/>
    </font>
    <font>
      <sz val="10"/>
      <color theme="1"/>
      <name val="Tahoma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17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17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4" xfId="0" applyBorder="1"/>
    <xf numFmtId="17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2" fontId="2" fillId="0" borderId="3" xfId="0" applyNumberFormat="1" applyFont="1" applyBorder="1"/>
    <xf numFmtId="0" fontId="0" fillId="0" borderId="3" xfId="0" applyBorder="1"/>
    <xf numFmtId="2" fontId="0" fillId="0" borderId="3" xfId="0" applyNumberFormat="1" applyBorder="1"/>
    <xf numFmtId="0" fontId="3" fillId="0" borderId="3" xfId="0" applyFont="1" applyBorder="1"/>
    <xf numFmtId="2" fontId="3" fillId="0" borderId="3" xfId="0" applyNumberFormat="1" applyFont="1" applyBorder="1"/>
    <xf numFmtId="2" fontId="2" fillId="0" borderId="2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6" fillId="0" borderId="3" xfId="0" applyFont="1" applyBorder="1"/>
    <xf numFmtId="2" fontId="0" fillId="2" borderId="0" xfId="0" applyNumberFormat="1" applyFill="1"/>
    <xf numFmtId="2" fontId="2" fillId="2" borderId="3" xfId="0" applyNumberFormat="1" applyFont="1" applyFill="1" applyBorder="1"/>
    <xf numFmtId="2" fontId="6" fillId="0" borderId="3" xfId="0" applyNumberFormat="1" applyFont="1" applyBorder="1"/>
    <xf numFmtId="0" fontId="6" fillId="0" borderId="2" xfId="0" applyFont="1" applyBorder="1"/>
    <xf numFmtId="0" fontId="0" fillId="3" borderId="0" xfId="0" applyFill="1"/>
    <xf numFmtId="0" fontId="0" fillId="2" borderId="0" xfId="0" applyFill="1"/>
    <xf numFmtId="0" fontId="0" fillId="4" borderId="0" xfId="0" applyFill="1"/>
    <xf numFmtId="0" fontId="6" fillId="0" borderId="0" xfId="0" applyFont="1"/>
    <xf numFmtId="2" fontId="7" fillId="0" borderId="3" xfId="0" applyNumberFormat="1" applyFont="1" applyBorder="1"/>
    <xf numFmtId="0" fontId="8" fillId="0" borderId="0" xfId="0" applyFont="1"/>
    <xf numFmtId="0" fontId="9" fillId="3" borderId="0" xfId="0" applyFont="1" applyFill="1"/>
    <xf numFmtId="164" fontId="0" fillId="0" borderId="0" xfId="1" applyNumberFormat="1" applyFont="1"/>
    <xf numFmtId="0" fontId="6" fillId="0" borderId="1" xfId="0" applyFont="1" applyBorder="1"/>
    <xf numFmtId="2" fontId="6" fillId="0" borderId="1" xfId="0" applyNumberFormat="1" applyFont="1" applyBorder="1"/>
    <xf numFmtId="0" fontId="2" fillId="0" borderId="0" xfId="0" applyFont="1"/>
    <xf numFmtId="0" fontId="11" fillId="0" borderId="0" xfId="0" applyFont="1" applyAlignment="1">
      <alignment horizontal="center"/>
    </xf>
    <xf numFmtId="2" fontId="0" fillId="4" borderId="0" xfId="0" applyNumberFormat="1" applyFill="1"/>
    <xf numFmtId="44" fontId="0" fillId="0" borderId="0" xfId="3" applyFont="1" applyFill="1"/>
    <xf numFmtId="1" fontId="0" fillId="0" borderId="0" xfId="0" applyNumberFormat="1"/>
    <xf numFmtId="165" fontId="0" fillId="0" borderId="0" xfId="2" applyNumberFormat="1" applyFont="1"/>
  </cellXfs>
  <cellStyles count="4">
    <cellStyle name="Moeda" xfId="3" builtinId="4"/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layton Nogueira | Partage" id="{5AB4C529-16B0-47FC-95AF-EFCC802C0491}" userId="S::clayton@partage.com.br::9382faa8-586e-43a8-b76e-ecd27a0a18e2" providerId="AD"/>
</personList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4-02-14T19:05:31.72" personId="{5AB4C529-16B0-47FC-95AF-EFCC802C0491}" id="{922C6AD8-6476-45DA-BD7F-459470090491}">
    <text>Marcello Olliari</text>
  </threadedComment>
  <threadedComment ref="B11" dT="2024-02-14T19:05:43.69" personId="{5AB4C529-16B0-47FC-95AF-EFCC802C0491}" id="{69D604ED-AF67-49B7-AD2E-D1039339D0D6}">
    <text>Vide planilha patrocinio</text>
  </threadedComment>
  <threadedComment ref="E13" dT="2024-05-17T20:38:32.65" personId="{5AB4C529-16B0-47FC-95AF-EFCC802C0491}" id="{692E2DC2-5ABB-400C-AF2F-BC5E3930547B}">
    <text>Tigres, Pumas, PAchuca</text>
  </threadedComment>
  <threadedComment ref="C19" dT="2024-03-28T17:12:55.92" personId="{5AB4C529-16B0-47FC-95AF-EFCC802C0491}" id="{F9080819-A53E-4BC2-9935-ACBB2D512A61}">
    <text>Richard Rox Print</text>
  </threadedComment>
  <threadedComment ref="D19" dT="2024-03-28T16:55:05.67" personId="{5AB4C529-16B0-47FC-95AF-EFCC802C0491}" id="{6573989A-DCE3-4AD8-A47E-4073845B0CD1}">
    <text>Roxprint</text>
  </threadedComment>
  <threadedComment ref="B21" dT="2024-02-14T19:06:04.28" personId="{5AB4C529-16B0-47FC-95AF-EFCC802C0491}" id="{288D99CD-4334-4BB7-AB99-7A0D4192838F}">
    <text>Pago pra Celsinho</text>
  </threadedComment>
  <threadedComment ref="D21" dT="2024-04-02T17:08:48.02" personId="{5AB4C529-16B0-47FC-95AF-EFCC802C0491}" id="{9BAADD2A-478F-4D6E-B6A5-1AC18584F0B8}">
    <text>Celso 08/03</text>
  </threadedComment>
  <threadedComment ref="D23" dT="2024-04-02T17:08:13.64" personId="{5AB4C529-16B0-47FC-95AF-EFCC802C0491}" id="{3C05D299-2A4E-4552-A2C0-81DCA6E74E87}">
    <text>200 01/3 e 130 13/03  lavagem uniformes</text>
  </threadedComment>
  <threadedComment ref="E23" dT="2024-05-17T19:32:24.04" personId="{5AB4C529-16B0-47FC-95AF-EFCC802C0491}" id="{22A7E48E-CB48-45DD-9919-BD5056E38FCE}">
    <text>1665,08 Goleiros</text>
  </threadedComment>
  <threadedComment ref="B33" dT="2024-02-14T19:06:14.91" personId="{5AB4C529-16B0-47FC-95AF-EFCC802C0491}" id="{906BED7A-CB76-43D2-A765-34DF8945ED5B}">
    <text>Pai Nestor</text>
  </threadedComment>
  <threadedComment ref="C33" dT="2024-03-28T17:14:24.55" personId="{5AB4C529-16B0-47FC-95AF-EFCC802C0491}" id="{1FD3B12C-F01C-466E-8E48-23062FD5E636}">
    <text>Fiori</text>
  </threadedComment>
  <threadedComment ref="D33" dT="2024-03-28T16:59:58.61" personId="{5AB4C529-16B0-47FC-95AF-EFCC802C0491}" id="{2C9A2332-F470-447F-91CD-407C026F65CB}">
    <text>Coroa esposa Brunão</text>
  </threadedComment>
  <threadedComment ref="D35" dT="2024-04-02T17:09:54.01" personId="{5AB4C529-16B0-47FC-95AF-EFCC802C0491}" id="{7BE965C9-E604-46AA-ADB2-29BD61D946B0}">
    <text>19/03 e 26/03</text>
  </threadedComment>
  <threadedComment ref="E35" dT="2024-05-17T17:49:20.11" personId="{5AB4C529-16B0-47FC-95AF-EFCC802C0491}" id="{8456ACA8-1F3D-4704-9A5B-CDFF122E97D5}">
    <text>Projeto Agua</text>
  </threadedComment>
  <threadedComment ref="D37" dT="2024-03-28T16:54:34.29" personId="{5AB4C529-16B0-47FC-95AF-EFCC802C0491}" id="{0DA55E91-5CE2-4848-934D-36D529F00A40}">
    <text xml:space="preserve">Abertura Campeonato
</text>
  </threadedComment>
  <threadedComment ref="F37" dT="2024-07-08T19:03:08.46" personId="{5AB4C529-16B0-47FC-95AF-EFCC802C0491}" id="{740680C2-F328-475F-ABDF-02D033EF873D}">
    <text>massagista</text>
  </threadedComment>
  <threadedComment ref="D39" dT="2024-03-28T16:53:02.52" personId="{5AB4C529-16B0-47FC-95AF-EFCC802C0491}" id="{BBEED213-4194-467C-809D-9C21EA8B0E4B}">
    <text>Aluguel salão por dois dias+ bebidas, Gelo e Petiscos</text>
  </threadedComment>
  <threadedComment ref="C45" dT="2024-03-28T17:16:08.97" personId="{5AB4C529-16B0-47FC-95AF-EFCC802C0491}" id="{C08E7844-15CC-4755-B105-869D736D5BA5}">
    <text>57 Clayton Pagou e pegou reembolso</text>
  </threadedComment>
  <threadedComment ref="B47" dT="2024-02-14T19:08:22.15" personId="{5AB4C529-16B0-47FC-95AF-EFCC802C0491}" id="{8BBDDEDB-1F38-420A-93F0-D3EA6A8FE5BB}">
    <text>Atas e Registro Cartorio Paulinho</text>
  </threadedComment>
  <threadedComment ref="D47" dT="2024-03-28T16:53:22.49" personId="{5AB4C529-16B0-47FC-95AF-EFCC802C0491}" id="{92194191-3185-4CDC-95F1-95564AEFF1E8}">
    <text xml:space="preserve">Cartorio
</text>
  </threadedComment>
  <threadedComment ref="B49" dT="2024-02-14T19:07:03.05" personId="{5AB4C529-16B0-47FC-95AF-EFCC802C0491}" id="{BECC310D-90FB-48EC-845B-1C778CB46E1A}">
    <text>Testew Banco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5" dT="2025-03-13T21:03:00.65" personId="{5AB4C529-16B0-47FC-95AF-EFCC802C0491}" id="{8441A124-5A14-4E8D-B2E4-D74E7BF0948B}">
    <text xml:space="preserve">10/02
</text>
  </threadedComment>
  <threadedComment ref="K5" dT="2025-03-13T21:12:31.07" personId="{5AB4C529-16B0-47FC-95AF-EFCC802C0491}" id="{95576E09-DC4B-4525-94DE-F223AA6CE4FC}">
    <text>10/3</text>
  </threadedComment>
  <threadedComment ref="M5" dT="2025-04-14T17:48:15.31" personId="{5AB4C529-16B0-47FC-95AF-EFCC802C0491}" id="{9C8BC2CF-9BE9-4A5D-BF7D-DD14571F03EA}">
    <text>10/04</text>
  </threadedComment>
  <threadedComment ref="O5" dT="2025-06-09T18:08:26.70" personId="{5AB4C529-16B0-47FC-95AF-EFCC802C0491}" id="{524AC923-C5C2-4F6E-B973-529C8A805CFC}">
    <text>12/05</text>
  </threadedComment>
  <threadedComment ref="I6" dT="2025-06-09T18:23:01.59" personId="{5AB4C529-16B0-47FC-95AF-EFCC802C0491}" id="{F90B5F66-5AA7-4060-A5E3-C3FDD8BC7C06}">
    <text>16/04</text>
  </threadedComment>
  <threadedComment ref="K7" dT="2025-03-13T21:13:31.12" personId="{5AB4C529-16B0-47FC-95AF-EFCC802C0491}" id="{BE90F2F4-92AC-4212-809F-20E44DF2EB94}">
    <text>10/03</text>
  </threadedComment>
  <threadedComment ref="M8" dT="2025-04-14T17:48:41.67" personId="{5AB4C529-16B0-47FC-95AF-EFCC802C0491}" id="{272B89DE-1843-4740-B894-5AA43B1483BC}">
    <text>10/04</text>
  </threadedComment>
  <threadedComment ref="I10" dT="2025-04-14T17:38:07.97" personId="{5AB4C529-16B0-47FC-95AF-EFCC802C0491}" id="{CB35804E-E5AA-4E77-9A3C-183E49228AC3}">
    <text>14/03</text>
  </threadedComment>
  <threadedComment ref="K10" dT="2025-04-14T17:38:17.96" personId="{5AB4C529-16B0-47FC-95AF-EFCC802C0491}" id="{7C92F114-DCC9-4658-A82A-3F175EDB86AD}">
    <text>14/03</text>
  </threadedComment>
  <threadedComment ref="M10" dT="2025-04-14T17:49:07.65" personId="{5AB4C529-16B0-47FC-95AF-EFCC802C0491}" id="{BE3DE5BA-4B8F-4511-9143-52DC70E521C4}">
    <text>10/04</text>
  </threadedComment>
  <threadedComment ref="O10" dT="2025-06-09T18:08:09.92" personId="{5AB4C529-16B0-47FC-95AF-EFCC802C0491}" id="{3CFF9CE8-DBE3-4C9E-8BE4-6766666DE0C5}">
    <text>12/05</text>
  </threadedComment>
  <threadedComment ref="K11" dT="2025-04-14T17:37:12.28" personId="{5AB4C529-16B0-47FC-95AF-EFCC802C0491}" id="{65127880-7332-429E-8B9B-8E4E746CDD62}">
    <text>13/03</text>
  </threadedComment>
  <threadedComment ref="I12" dT="2025-03-13T21:07:52.46" personId="{5AB4C529-16B0-47FC-95AF-EFCC802C0491}" id="{686034F0-F330-4EC8-8ED3-029E4A0CB515}">
    <text>05/03</text>
  </threadedComment>
  <threadedComment ref="I13" dT="2025-03-13T21:05:35.94" personId="{5AB4C529-16B0-47FC-95AF-EFCC802C0491}" id="{2406B133-E2C5-4C85-B3D9-2084D9EE6B1B}">
    <text>Dois pagamentos 10/02?</text>
  </threadedComment>
  <threadedComment ref="I14" dT="2025-02-03T19:35:07.08" personId="{5AB4C529-16B0-47FC-95AF-EFCC802C0491}" id="{1B9CEC50-6ACF-4451-8390-0D4E3D09A5DB}">
    <text>03/03/2025</text>
  </threadedComment>
  <threadedComment ref="I15" dT="2025-03-13T21:01:41.38" personId="{5AB4C529-16B0-47FC-95AF-EFCC802C0491}" id="{FE62E5C8-DF62-4E50-94E4-5E7C163B28B2}">
    <text>10/02</text>
  </threadedComment>
  <threadedComment ref="K15" dT="2025-03-13T21:11:15.26" personId="{5AB4C529-16B0-47FC-95AF-EFCC802C0491}" id="{8CE92FE9-3BCC-4C00-9C5C-9AB9E9779EE9}">
    <text>10/03</text>
  </threadedComment>
  <threadedComment ref="M15" dT="2025-04-14T17:50:51.83" personId="{5AB4C529-16B0-47FC-95AF-EFCC802C0491}" id="{C18A4195-9D40-4BCF-A911-9F35418D2F83}">
    <text>14/04</text>
  </threadedComment>
  <threadedComment ref="O15" dT="2025-06-09T18:05:44.79" personId="{5AB4C529-16B0-47FC-95AF-EFCC802C0491}" id="{AD65FE25-2A24-4900-AF6A-B7D5EAE6D294}">
    <text>29/05</text>
  </threadedComment>
  <threadedComment ref="I16" dT="2025-03-13T21:01:13.77" personId="{5AB4C529-16B0-47FC-95AF-EFCC802C0491}" id="{8254CF21-97F6-442E-BE99-8CE7B211D8C3}">
    <text>10/02</text>
  </threadedComment>
  <threadedComment ref="K16" dT="2025-03-13T21:10:43.79" personId="{5AB4C529-16B0-47FC-95AF-EFCC802C0491}" id="{EE7F67E2-164E-4ACE-9E5C-42BF25567543}">
    <text>10/03</text>
  </threadedComment>
  <threadedComment ref="M16" dT="2025-04-14T17:47:23.33" personId="{5AB4C529-16B0-47FC-95AF-EFCC802C0491}" id="{88CC41BF-4C2D-4563-950F-FF9A19CF974F}">
    <text>10/04</text>
  </threadedComment>
  <threadedComment ref="O16" dT="2025-06-09T18:07:48.58" personId="{5AB4C529-16B0-47FC-95AF-EFCC802C0491}" id="{38948DCE-7F48-48E8-8989-96DB20A17940}">
    <text>12/05</text>
  </threadedComment>
  <threadedComment ref="I17" dT="2025-03-13T21:06:14.32" personId="{5AB4C529-16B0-47FC-95AF-EFCC802C0491}" id="{BDA02F46-BA1F-4B12-AB97-6AE8D3999CF2}">
    <text>14/02</text>
  </threadedComment>
  <threadedComment ref="K17" dT="2025-03-13T21:14:13.56" personId="{5AB4C529-16B0-47FC-95AF-EFCC802C0491}" id="{F6823E07-ABB2-4A4C-8634-2FF83A8A7769}">
    <text>10/03</text>
  </threadedComment>
  <threadedComment ref="M17" dT="2025-04-14T17:50:25.52" personId="{5AB4C529-16B0-47FC-95AF-EFCC802C0491}" id="{D10670E3-D3EB-4790-ACF9-7EECF6895DA8}">
    <text>14/04</text>
  </threadedComment>
  <threadedComment ref="O17" dT="2025-06-09T18:07:38.29" personId="{5AB4C529-16B0-47FC-95AF-EFCC802C0491}" id="{6BF0FE53-38B7-480F-AE38-272B60CC238C}">
    <text>14/05</text>
  </threadedComment>
  <threadedComment ref="I18" dT="2025-03-13T21:02:18.14" personId="{5AB4C529-16B0-47FC-95AF-EFCC802C0491}" id="{C34ADC9E-523E-40D1-8E90-C66D505822C7}">
    <text>10/02</text>
  </threadedComment>
  <threadedComment ref="K18" dT="2025-03-13T21:10:24.70" personId="{5AB4C529-16B0-47FC-95AF-EFCC802C0491}" id="{06E289B8-088C-426A-A1EE-B9A80A5AD4A9}">
    <text>10/03</text>
  </threadedComment>
  <threadedComment ref="M18" dT="2025-04-14T17:46:59.92" personId="{5AB4C529-16B0-47FC-95AF-EFCC802C0491}" id="{3C95DE8B-BD1F-4086-B9E0-044BB8764F5C}">
    <text xml:space="preserve">10/04
</text>
  </threadedComment>
  <threadedComment ref="O18" dT="2025-06-09T18:07:11.65" personId="{5AB4C529-16B0-47FC-95AF-EFCC802C0491}" id="{3B5FA6EE-5108-4BAB-A695-5F8B3852FBBD}">
    <text>12/05</text>
  </threadedComment>
  <threadedComment ref="I19" dT="2025-03-13T21:06:54.29" personId="{5AB4C529-16B0-47FC-95AF-EFCC802C0491}" id="{CDFF4173-53B4-4CF2-A4B8-75C5B2E05E15}">
    <text>18/02</text>
  </threadedComment>
  <threadedComment ref="I20" dT="2025-03-13T21:03:45.57" personId="{5AB4C529-16B0-47FC-95AF-EFCC802C0491}" id="{06B68A3F-B7AF-4C25-813E-CBED09EA9449}">
    <text>10/02</text>
  </threadedComment>
  <threadedComment ref="K20" dT="2025-03-13T21:15:57.36" personId="{5AB4C529-16B0-47FC-95AF-EFCC802C0491}" id="{ADA849D8-5B8E-4E34-9223-8081780123D1}">
    <text>12/03</text>
  </threadedComment>
  <threadedComment ref="M20" dT="2025-04-14T17:50:03.23" personId="{5AB4C529-16B0-47FC-95AF-EFCC802C0491}" id="{C45C9A54-3900-42FC-9F34-450C5F9DF277}">
    <text>14/04</text>
  </threadedComment>
  <threadedComment ref="O20" dT="2025-06-09T18:06:54.42" personId="{5AB4C529-16B0-47FC-95AF-EFCC802C0491}" id="{2B9AE62D-2A42-49D1-82FC-57CBFAFD429F}">
    <text>12/05</text>
  </threadedComment>
  <threadedComment ref="I21" dT="2025-03-13T20:57:36.92" personId="{5AB4C529-16B0-47FC-95AF-EFCC802C0491}" id="{0AC79C2F-8D39-4208-B0B2-EAAE2BBD70AD}">
    <text>07/02</text>
  </threadedComment>
  <threadedComment ref="K21" dT="2025-03-13T21:13:00.09" personId="{5AB4C529-16B0-47FC-95AF-EFCC802C0491}" id="{A3A0D4AF-A82A-41D8-8E2A-AE85BAD79885}">
    <text>10/03</text>
  </threadedComment>
  <threadedComment ref="M21" dT="2025-04-14T17:47:40.95" personId="{5AB4C529-16B0-47FC-95AF-EFCC802C0491}" id="{948FAA39-5997-4A7D-A1CD-AFBCA2B27F23}">
    <text>10/04</text>
  </threadedComment>
  <threadedComment ref="O21" dT="2025-06-09T18:06:34.73" personId="{5AB4C529-16B0-47FC-95AF-EFCC802C0491}" id="{3F8DE04D-35A6-437B-A28B-7C8FD5548523}">
    <text>12/05</text>
  </threadedComment>
  <threadedComment ref="K22" dT="2025-03-13T21:15:33.79" personId="{5AB4C529-16B0-47FC-95AF-EFCC802C0491}" id="{9DA67A23-A72A-495C-B92E-EB02BDF825CA}">
    <text>12/03</text>
  </threadedComment>
  <threadedComment ref="I23" dT="2025-03-13T20:58:17.47" personId="{5AB4C529-16B0-47FC-95AF-EFCC802C0491}" id="{4AD829A0-0BC7-45ED-A3AD-00B0597B3FD8}">
    <text>10/02</text>
  </threadedComment>
  <threadedComment ref="J23" dT="2025-03-13T21:09:25.76" personId="{5AB4C529-16B0-47FC-95AF-EFCC802C0491}" id="{01139F6A-C029-4540-ABF1-BE700102B314}">
    <text xml:space="preserve">10/03
</text>
  </threadedComment>
  <threadedComment ref="K23" dT="2025-04-14T17:42:50.72" personId="{5AB4C529-16B0-47FC-95AF-EFCC802C0491}" id="{7FB60292-EF58-4EFB-98AB-86F14AB72982}">
    <text>10/03</text>
  </threadedComment>
  <threadedComment ref="M23" dT="2025-04-14T17:46:28.26" personId="{5AB4C529-16B0-47FC-95AF-EFCC802C0491}" id="{BEA089A6-E0DB-45F1-B157-70F8F8D9148B}">
    <text>10/04</text>
  </threadedComment>
  <threadedComment ref="O23" dT="2025-06-09T18:05:16.92" personId="{5AB4C529-16B0-47FC-95AF-EFCC802C0491}" id="{AE2C54D5-4311-4985-B541-FF21D5C213F3}">
    <text>09/05</text>
  </threadedComment>
  <threadedComment ref="G24" dT="2024-02-14T18:48:27.16" personId="{5AB4C529-16B0-47FC-95AF-EFCC802C0491}" id="{A4D006B2-3768-41D1-84FD-604A50A867ED}">
    <text>12/01</text>
  </threadedComment>
  <threadedComment ref="I24" dT="2025-03-13T20:59:10.88" personId="{5AB4C529-16B0-47FC-95AF-EFCC802C0491}" id="{E59ED003-08B9-4DED-83B3-84D945662B7F}">
    <text xml:space="preserve">10/02
</text>
  </threadedComment>
  <threadedComment ref="K24" dT="2025-03-13T21:14:38.37" personId="{5AB4C529-16B0-47FC-95AF-EFCC802C0491}" id="{DE1C553D-E12F-415B-8628-46CE97879854}">
    <text>11/03</text>
  </threadedComment>
  <threadedComment ref="K25" dT="2025-04-14T17:38:50.17" personId="{5AB4C529-16B0-47FC-95AF-EFCC802C0491}" id="{701D0B4D-95D2-477F-92A7-3A2F5DF6BF80}">
    <text>17/03</text>
  </threadedComment>
  <threadedComment ref="I26" dT="2025-02-03T19:34:27.56" personId="{5AB4C529-16B0-47FC-95AF-EFCC802C0491}" id="{4E6546F7-423A-49DB-923D-7D1EC2EAE161}">
    <text>02/02/25</text>
  </threadedComment>
  <threadedComment ref="K26" dT="2025-03-13T21:15:05.71" personId="{5AB4C529-16B0-47FC-95AF-EFCC802C0491}" id="{542169F9-2EA3-49C6-8517-E77E5F7BAB8A}">
    <text>12/03</text>
  </threadedComment>
  <threadedComment ref="M26" dT="2025-04-14T17:49:40.46" personId="{5AB4C529-16B0-47FC-95AF-EFCC802C0491}" id="{85C8F4F8-BD01-4F2C-8F5B-DF3526AC0516}">
    <text>11/04</text>
  </threadedComment>
  <threadedComment ref="O26" dT="2025-06-09T18:04:51.09" personId="{5AB4C529-16B0-47FC-95AF-EFCC802C0491}" id="{D0FAD9E5-8B11-4754-8130-876666A833C3}">
    <text>12/05</text>
  </threadedComment>
  <threadedComment ref="I27" dT="2025-03-13T21:00:45.12" personId="{5AB4C529-16B0-47FC-95AF-EFCC802C0491}" id="{BFDE09EA-AC03-417B-B6FD-D267AA9C673E}">
    <text>10/02</text>
  </threadedComment>
  <threadedComment ref="K27" dT="2025-03-13T21:11:45.64" personId="{5AB4C529-16B0-47FC-95AF-EFCC802C0491}" id="{D63C3315-D9CF-4002-9B37-BAD5554639B9}">
    <text>10/03</text>
  </threadedComment>
  <threadedComment ref="K28" dT="2025-04-14T17:42:18.06" personId="{5AB4C529-16B0-47FC-95AF-EFCC802C0491}" id="{27C04C27-D83E-4BB6-A983-F8BCF67679CB}">
    <text>27/03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0"/>
  <sheetViews>
    <sheetView tabSelected="1" zoomScale="102" zoomScaleNormal="102" workbookViewId="0">
      <selection activeCell="O1" sqref="H1:O1048576"/>
    </sheetView>
  </sheetViews>
  <sheetFormatPr defaultRowHeight="12.75" x14ac:dyDescent="0.2"/>
  <cols>
    <col min="1" max="1" width="41.42578125" customWidth="1"/>
    <col min="2" max="2" width="14.28515625" customWidth="1"/>
    <col min="3" max="3" width="14.140625" customWidth="1"/>
    <col min="4" max="4" width="13.42578125" customWidth="1"/>
    <col min="5" max="5" width="16.5703125" customWidth="1"/>
    <col min="6" max="6" width="12.85546875" customWidth="1"/>
    <col min="7" max="7" width="13.140625" customWidth="1"/>
    <col min="8" max="8" width="12.85546875" hidden="1" customWidth="1"/>
    <col min="9" max="9" width="12.42578125" hidden="1" customWidth="1"/>
    <col min="10" max="10" width="12.7109375" hidden="1" customWidth="1"/>
    <col min="11" max="11" width="11" hidden="1" customWidth="1"/>
    <col min="12" max="12" width="13.140625" hidden="1" customWidth="1"/>
    <col min="13" max="13" width="13.7109375" hidden="1" customWidth="1"/>
    <col min="14" max="14" width="0.85546875" hidden="1" customWidth="1"/>
    <col min="15" max="15" width="1.7109375" hidden="1" customWidth="1"/>
    <col min="257" max="257" width="41.42578125" customWidth="1"/>
    <col min="258" max="262" width="10.7109375" customWidth="1"/>
    <col min="264" max="264" width="9.5703125" bestFit="1" customWidth="1"/>
    <col min="265" max="265" width="12.42578125" customWidth="1"/>
    <col min="266" max="266" width="10.28515625" customWidth="1"/>
    <col min="270" max="270" width="0.85546875" customWidth="1"/>
    <col min="271" max="271" width="9.7109375" customWidth="1"/>
    <col min="513" max="513" width="41.42578125" customWidth="1"/>
    <col min="514" max="518" width="10.7109375" customWidth="1"/>
    <col min="520" max="520" width="9.5703125" bestFit="1" customWidth="1"/>
    <col min="521" max="521" width="12.42578125" customWidth="1"/>
    <col min="522" max="522" width="10.28515625" customWidth="1"/>
    <col min="526" max="526" width="0.85546875" customWidth="1"/>
    <col min="527" max="527" width="9.7109375" customWidth="1"/>
    <col min="769" max="769" width="41.42578125" customWidth="1"/>
    <col min="770" max="774" width="10.7109375" customWidth="1"/>
    <col min="776" max="776" width="9.5703125" bestFit="1" customWidth="1"/>
    <col min="777" max="777" width="12.42578125" customWidth="1"/>
    <col min="778" max="778" width="10.28515625" customWidth="1"/>
    <col min="782" max="782" width="0.85546875" customWidth="1"/>
    <col min="783" max="783" width="9.7109375" customWidth="1"/>
    <col min="1025" max="1025" width="41.42578125" customWidth="1"/>
    <col min="1026" max="1030" width="10.7109375" customWidth="1"/>
    <col min="1032" max="1032" width="9.5703125" bestFit="1" customWidth="1"/>
    <col min="1033" max="1033" width="12.42578125" customWidth="1"/>
    <col min="1034" max="1034" width="10.28515625" customWidth="1"/>
    <col min="1038" max="1038" width="0.85546875" customWidth="1"/>
    <col min="1039" max="1039" width="9.7109375" customWidth="1"/>
    <col min="1281" max="1281" width="41.42578125" customWidth="1"/>
    <col min="1282" max="1286" width="10.7109375" customWidth="1"/>
    <col min="1288" max="1288" width="9.5703125" bestFit="1" customWidth="1"/>
    <col min="1289" max="1289" width="12.42578125" customWidth="1"/>
    <col min="1290" max="1290" width="10.28515625" customWidth="1"/>
    <col min="1294" max="1294" width="0.85546875" customWidth="1"/>
    <col min="1295" max="1295" width="9.7109375" customWidth="1"/>
    <col min="1537" max="1537" width="41.42578125" customWidth="1"/>
    <col min="1538" max="1542" width="10.7109375" customWidth="1"/>
    <col min="1544" max="1544" width="9.5703125" bestFit="1" customWidth="1"/>
    <col min="1545" max="1545" width="12.42578125" customWidth="1"/>
    <col min="1546" max="1546" width="10.28515625" customWidth="1"/>
    <col min="1550" max="1550" width="0.85546875" customWidth="1"/>
    <col min="1551" max="1551" width="9.7109375" customWidth="1"/>
    <col min="1793" max="1793" width="41.42578125" customWidth="1"/>
    <col min="1794" max="1798" width="10.7109375" customWidth="1"/>
    <col min="1800" max="1800" width="9.5703125" bestFit="1" customWidth="1"/>
    <col min="1801" max="1801" width="12.42578125" customWidth="1"/>
    <col min="1802" max="1802" width="10.28515625" customWidth="1"/>
    <col min="1806" max="1806" width="0.85546875" customWidth="1"/>
    <col min="1807" max="1807" width="9.7109375" customWidth="1"/>
    <col min="2049" max="2049" width="41.42578125" customWidth="1"/>
    <col min="2050" max="2054" width="10.7109375" customWidth="1"/>
    <col min="2056" max="2056" width="9.5703125" bestFit="1" customWidth="1"/>
    <col min="2057" max="2057" width="12.42578125" customWidth="1"/>
    <col min="2058" max="2058" width="10.28515625" customWidth="1"/>
    <col min="2062" max="2062" width="0.85546875" customWidth="1"/>
    <col min="2063" max="2063" width="9.7109375" customWidth="1"/>
    <col min="2305" max="2305" width="41.42578125" customWidth="1"/>
    <col min="2306" max="2310" width="10.7109375" customWidth="1"/>
    <col min="2312" max="2312" width="9.5703125" bestFit="1" customWidth="1"/>
    <col min="2313" max="2313" width="12.42578125" customWidth="1"/>
    <col min="2314" max="2314" width="10.28515625" customWidth="1"/>
    <col min="2318" max="2318" width="0.85546875" customWidth="1"/>
    <col min="2319" max="2319" width="9.7109375" customWidth="1"/>
    <col min="2561" max="2561" width="41.42578125" customWidth="1"/>
    <col min="2562" max="2566" width="10.7109375" customWidth="1"/>
    <col min="2568" max="2568" width="9.5703125" bestFit="1" customWidth="1"/>
    <col min="2569" max="2569" width="12.42578125" customWidth="1"/>
    <col min="2570" max="2570" width="10.28515625" customWidth="1"/>
    <col min="2574" max="2574" width="0.85546875" customWidth="1"/>
    <col min="2575" max="2575" width="9.7109375" customWidth="1"/>
    <col min="2817" max="2817" width="41.42578125" customWidth="1"/>
    <col min="2818" max="2822" width="10.7109375" customWidth="1"/>
    <col min="2824" max="2824" width="9.5703125" bestFit="1" customWidth="1"/>
    <col min="2825" max="2825" width="12.42578125" customWidth="1"/>
    <col min="2826" max="2826" width="10.28515625" customWidth="1"/>
    <col min="2830" max="2830" width="0.85546875" customWidth="1"/>
    <col min="2831" max="2831" width="9.7109375" customWidth="1"/>
    <col min="3073" max="3073" width="41.42578125" customWidth="1"/>
    <col min="3074" max="3078" width="10.7109375" customWidth="1"/>
    <col min="3080" max="3080" width="9.5703125" bestFit="1" customWidth="1"/>
    <col min="3081" max="3081" width="12.42578125" customWidth="1"/>
    <col min="3082" max="3082" width="10.28515625" customWidth="1"/>
    <col min="3086" max="3086" width="0.85546875" customWidth="1"/>
    <col min="3087" max="3087" width="9.7109375" customWidth="1"/>
    <col min="3329" max="3329" width="41.42578125" customWidth="1"/>
    <col min="3330" max="3334" width="10.7109375" customWidth="1"/>
    <col min="3336" max="3336" width="9.5703125" bestFit="1" customWidth="1"/>
    <col min="3337" max="3337" width="12.42578125" customWidth="1"/>
    <col min="3338" max="3338" width="10.28515625" customWidth="1"/>
    <col min="3342" max="3342" width="0.85546875" customWidth="1"/>
    <col min="3343" max="3343" width="9.7109375" customWidth="1"/>
    <col min="3585" max="3585" width="41.42578125" customWidth="1"/>
    <col min="3586" max="3590" width="10.7109375" customWidth="1"/>
    <col min="3592" max="3592" width="9.5703125" bestFit="1" customWidth="1"/>
    <col min="3593" max="3593" width="12.42578125" customWidth="1"/>
    <col min="3594" max="3594" width="10.28515625" customWidth="1"/>
    <col min="3598" max="3598" width="0.85546875" customWidth="1"/>
    <col min="3599" max="3599" width="9.7109375" customWidth="1"/>
    <col min="3841" max="3841" width="41.42578125" customWidth="1"/>
    <col min="3842" max="3846" width="10.7109375" customWidth="1"/>
    <col min="3848" max="3848" width="9.5703125" bestFit="1" customWidth="1"/>
    <col min="3849" max="3849" width="12.42578125" customWidth="1"/>
    <col min="3850" max="3850" width="10.28515625" customWidth="1"/>
    <col min="3854" max="3854" width="0.85546875" customWidth="1"/>
    <col min="3855" max="3855" width="9.7109375" customWidth="1"/>
    <col min="4097" max="4097" width="41.42578125" customWidth="1"/>
    <col min="4098" max="4102" width="10.7109375" customWidth="1"/>
    <col min="4104" max="4104" width="9.5703125" bestFit="1" customWidth="1"/>
    <col min="4105" max="4105" width="12.42578125" customWidth="1"/>
    <col min="4106" max="4106" width="10.28515625" customWidth="1"/>
    <col min="4110" max="4110" width="0.85546875" customWidth="1"/>
    <col min="4111" max="4111" width="9.7109375" customWidth="1"/>
    <col min="4353" max="4353" width="41.42578125" customWidth="1"/>
    <col min="4354" max="4358" width="10.7109375" customWidth="1"/>
    <col min="4360" max="4360" width="9.5703125" bestFit="1" customWidth="1"/>
    <col min="4361" max="4361" width="12.42578125" customWidth="1"/>
    <col min="4362" max="4362" width="10.28515625" customWidth="1"/>
    <col min="4366" max="4366" width="0.85546875" customWidth="1"/>
    <col min="4367" max="4367" width="9.7109375" customWidth="1"/>
    <col min="4609" max="4609" width="41.42578125" customWidth="1"/>
    <col min="4610" max="4614" width="10.7109375" customWidth="1"/>
    <col min="4616" max="4616" width="9.5703125" bestFit="1" customWidth="1"/>
    <col min="4617" max="4617" width="12.42578125" customWidth="1"/>
    <col min="4618" max="4618" width="10.28515625" customWidth="1"/>
    <col min="4622" max="4622" width="0.85546875" customWidth="1"/>
    <col min="4623" max="4623" width="9.7109375" customWidth="1"/>
    <col min="4865" max="4865" width="41.42578125" customWidth="1"/>
    <col min="4866" max="4870" width="10.7109375" customWidth="1"/>
    <col min="4872" max="4872" width="9.5703125" bestFit="1" customWidth="1"/>
    <col min="4873" max="4873" width="12.42578125" customWidth="1"/>
    <col min="4874" max="4874" width="10.28515625" customWidth="1"/>
    <col min="4878" max="4878" width="0.85546875" customWidth="1"/>
    <col min="4879" max="4879" width="9.7109375" customWidth="1"/>
    <col min="5121" max="5121" width="41.42578125" customWidth="1"/>
    <col min="5122" max="5126" width="10.7109375" customWidth="1"/>
    <col min="5128" max="5128" width="9.5703125" bestFit="1" customWidth="1"/>
    <col min="5129" max="5129" width="12.42578125" customWidth="1"/>
    <col min="5130" max="5130" width="10.28515625" customWidth="1"/>
    <col min="5134" max="5134" width="0.85546875" customWidth="1"/>
    <col min="5135" max="5135" width="9.7109375" customWidth="1"/>
    <col min="5377" max="5377" width="41.42578125" customWidth="1"/>
    <col min="5378" max="5382" width="10.7109375" customWidth="1"/>
    <col min="5384" max="5384" width="9.5703125" bestFit="1" customWidth="1"/>
    <col min="5385" max="5385" width="12.42578125" customWidth="1"/>
    <col min="5386" max="5386" width="10.28515625" customWidth="1"/>
    <col min="5390" max="5390" width="0.85546875" customWidth="1"/>
    <col min="5391" max="5391" width="9.7109375" customWidth="1"/>
    <col min="5633" max="5633" width="41.42578125" customWidth="1"/>
    <col min="5634" max="5638" width="10.7109375" customWidth="1"/>
    <col min="5640" max="5640" width="9.5703125" bestFit="1" customWidth="1"/>
    <col min="5641" max="5641" width="12.42578125" customWidth="1"/>
    <col min="5642" max="5642" width="10.28515625" customWidth="1"/>
    <col min="5646" max="5646" width="0.85546875" customWidth="1"/>
    <col min="5647" max="5647" width="9.7109375" customWidth="1"/>
    <col min="5889" max="5889" width="41.42578125" customWidth="1"/>
    <col min="5890" max="5894" width="10.7109375" customWidth="1"/>
    <col min="5896" max="5896" width="9.5703125" bestFit="1" customWidth="1"/>
    <col min="5897" max="5897" width="12.42578125" customWidth="1"/>
    <col min="5898" max="5898" width="10.28515625" customWidth="1"/>
    <col min="5902" max="5902" width="0.85546875" customWidth="1"/>
    <col min="5903" max="5903" width="9.7109375" customWidth="1"/>
    <col min="6145" max="6145" width="41.42578125" customWidth="1"/>
    <col min="6146" max="6150" width="10.7109375" customWidth="1"/>
    <col min="6152" max="6152" width="9.5703125" bestFit="1" customWidth="1"/>
    <col min="6153" max="6153" width="12.42578125" customWidth="1"/>
    <col min="6154" max="6154" width="10.28515625" customWidth="1"/>
    <col min="6158" max="6158" width="0.85546875" customWidth="1"/>
    <col min="6159" max="6159" width="9.7109375" customWidth="1"/>
    <col min="6401" max="6401" width="41.42578125" customWidth="1"/>
    <col min="6402" max="6406" width="10.7109375" customWidth="1"/>
    <col min="6408" max="6408" width="9.5703125" bestFit="1" customWidth="1"/>
    <col min="6409" max="6409" width="12.42578125" customWidth="1"/>
    <col min="6410" max="6410" width="10.28515625" customWidth="1"/>
    <col min="6414" max="6414" width="0.85546875" customWidth="1"/>
    <col min="6415" max="6415" width="9.7109375" customWidth="1"/>
    <col min="6657" max="6657" width="41.42578125" customWidth="1"/>
    <col min="6658" max="6662" width="10.7109375" customWidth="1"/>
    <col min="6664" max="6664" width="9.5703125" bestFit="1" customWidth="1"/>
    <col min="6665" max="6665" width="12.42578125" customWidth="1"/>
    <col min="6666" max="6666" width="10.28515625" customWidth="1"/>
    <col min="6670" max="6670" width="0.85546875" customWidth="1"/>
    <col min="6671" max="6671" width="9.7109375" customWidth="1"/>
    <col min="6913" max="6913" width="41.42578125" customWidth="1"/>
    <col min="6914" max="6918" width="10.7109375" customWidth="1"/>
    <col min="6920" max="6920" width="9.5703125" bestFit="1" customWidth="1"/>
    <col min="6921" max="6921" width="12.42578125" customWidth="1"/>
    <col min="6922" max="6922" width="10.28515625" customWidth="1"/>
    <col min="6926" max="6926" width="0.85546875" customWidth="1"/>
    <col min="6927" max="6927" width="9.7109375" customWidth="1"/>
    <col min="7169" max="7169" width="41.42578125" customWidth="1"/>
    <col min="7170" max="7174" width="10.7109375" customWidth="1"/>
    <col min="7176" max="7176" width="9.5703125" bestFit="1" customWidth="1"/>
    <col min="7177" max="7177" width="12.42578125" customWidth="1"/>
    <col min="7178" max="7178" width="10.28515625" customWidth="1"/>
    <col min="7182" max="7182" width="0.85546875" customWidth="1"/>
    <col min="7183" max="7183" width="9.7109375" customWidth="1"/>
    <col min="7425" max="7425" width="41.42578125" customWidth="1"/>
    <col min="7426" max="7430" width="10.7109375" customWidth="1"/>
    <col min="7432" max="7432" width="9.5703125" bestFit="1" customWidth="1"/>
    <col min="7433" max="7433" width="12.42578125" customWidth="1"/>
    <col min="7434" max="7434" width="10.28515625" customWidth="1"/>
    <col min="7438" max="7438" width="0.85546875" customWidth="1"/>
    <col min="7439" max="7439" width="9.7109375" customWidth="1"/>
    <col min="7681" max="7681" width="41.42578125" customWidth="1"/>
    <col min="7682" max="7686" width="10.7109375" customWidth="1"/>
    <col min="7688" max="7688" width="9.5703125" bestFit="1" customWidth="1"/>
    <col min="7689" max="7689" width="12.42578125" customWidth="1"/>
    <col min="7690" max="7690" width="10.28515625" customWidth="1"/>
    <col min="7694" max="7694" width="0.85546875" customWidth="1"/>
    <col min="7695" max="7695" width="9.7109375" customWidth="1"/>
    <col min="7937" max="7937" width="41.42578125" customWidth="1"/>
    <col min="7938" max="7942" width="10.7109375" customWidth="1"/>
    <col min="7944" max="7944" width="9.5703125" bestFit="1" customWidth="1"/>
    <col min="7945" max="7945" width="12.42578125" customWidth="1"/>
    <col min="7946" max="7946" width="10.28515625" customWidth="1"/>
    <col min="7950" max="7950" width="0.85546875" customWidth="1"/>
    <col min="7951" max="7951" width="9.7109375" customWidth="1"/>
    <col min="8193" max="8193" width="41.42578125" customWidth="1"/>
    <col min="8194" max="8198" width="10.7109375" customWidth="1"/>
    <col min="8200" max="8200" width="9.5703125" bestFit="1" customWidth="1"/>
    <col min="8201" max="8201" width="12.42578125" customWidth="1"/>
    <col min="8202" max="8202" width="10.28515625" customWidth="1"/>
    <col min="8206" max="8206" width="0.85546875" customWidth="1"/>
    <col min="8207" max="8207" width="9.7109375" customWidth="1"/>
    <col min="8449" max="8449" width="41.42578125" customWidth="1"/>
    <col min="8450" max="8454" width="10.7109375" customWidth="1"/>
    <col min="8456" max="8456" width="9.5703125" bestFit="1" customWidth="1"/>
    <col min="8457" max="8457" width="12.42578125" customWidth="1"/>
    <col min="8458" max="8458" width="10.28515625" customWidth="1"/>
    <col min="8462" max="8462" width="0.85546875" customWidth="1"/>
    <col min="8463" max="8463" width="9.7109375" customWidth="1"/>
    <col min="8705" max="8705" width="41.42578125" customWidth="1"/>
    <col min="8706" max="8710" width="10.7109375" customWidth="1"/>
    <col min="8712" max="8712" width="9.5703125" bestFit="1" customWidth="1"/>
    <col min="8713" max="8713" width="12.42578125" customWidth="1"/>
    <col min="8714" max="8714" width="10.28515625" customWidth="1"/>
    <col min="8718" max="8718" width="0.85546875" customWidth="1"/>
    <col min="8719" max="8719" width="9.7109375" customWidth="1"/>
    <col min="8961" max="8961" width="41.42578125" customWidth="1"/>
    <col min="8962" max="8966" width="10.7109375" customWidth="1"/>
    <col min="8968" max="8968" width="9.5703125" bestFit="1" customWidth="1"/>
    <col min="8969" max="8969" width="12.42578125" customWidth="1"/>
    <col min="8970" max="8970" width="10.28515625" customWidth="1"/>
    <col min="8974" max="8974" width="0.85546875" customWidth="1"/>
    <col min="8975" max="8975" width="9.7109375" customWidth="1"/>
    <col min="9217" max="9217" width="41.42578125" customWidth="1"/>
    <col min="9218" max="9222" width="10.7109375" customWidth="1"/>
    <col min="9224" max="9224" width="9.5703125" bestFit="1" customWidth="1"/>
    <col min="9225" max="9225" width="12.42578125" customWidth="1"/>
    <col min="9226" max="9226" width="10.28515625" customWidth="1"/>
    <col min="9230" max="9230" width="0.85546875" customWidth="1"/>
    <col min="9231" max="9231" width="9.7109375" customWidth="1"/>
    <col min="9473" max="9473" width="41.42578125" customWidth="1"/>
    <col min="9474" max="9478" width="10.7109375" customWidth="1"/>
    <col min="9480" max="9480" width="9.5703125" bestFit="1" customWidth="1"/>
    <col min="9481" max="9481" width="12.42578125" customWidth="1"/>
    <col min="9482" max="9482" width="10.28515625" customWidth="1"/>
    <col min="9486" max="9486" width="0.85546875" customWidth="1"/>
    <col min="9487" max="9487" width="9.7109375" customWidth="1"/>
    <col min="9729" max="9729" width="41.42578125" customWidth="1"/>
    <col min="9730" max="9734" width="10.7109375" customWidth="1"/>
    <col min="9736" max="9736" width="9.5703125" bestFit="1" customWidth="1"/>
    <col min="9737" max="9737" width="12.42578125" customWidth="1"/>
    <col min="9738" max="9738" width="10.28515625" customWidth="1"/>
    <col min="9742" max="9742" width="0.85546875" customWidth="1"/>
    <col min="9743" max="9743" width="9.7109375" customWidth="1"/>
    <col min="9985" max="9985" width="41.42578125" customWidth="1"/>
    <col min="9986" max="9990" width="10.7109375" customWidth="1"/>
    <col min="9992" max="9992" width="9.5703125" bestFit="1" customWidth="1"/>
    <col min="9993" max="9993" width="12.42578125" customWidth="1"/>
    <col min="9994" max="9994" width="10.28515625" customWidth="1"/>
    <col min="9998" max="9998" width="0.85546875" customWidth="1"/>
    <col min="9999" max="9999" width="9.7109375" customWidth="1"/>
    <col min="10241" max="10241" width="41.42578125" customWidth="1"/>
    <col min="10242" max="10246" width="10.7109375" customWidth="1"/>
    <col min="10248" max="10248" width="9.5703125" bestFit="1" customWidth="1"/>
    <col min="10249" max="10249" width="12.42578125" customWidth="1"/>
    <col min="10250" max="10250" width="10.28515625" customWidth="1"/>
    <col min="10254" max="10254" width="0.85546875" customWidth="1"/>
    <col min="10255" max="10255" width="9.7109375" customWidth="1"/>
    <col min="10497" max="10497" width="41.42578125" customWidth="1"/>
    <col min="10498" max="10502" width="10.7109375" customWidth="1"/>
    <col min="10504" max="10504" width="9.5703125" bestFit="1" customWidth="1"/>
    <col min="10505" max="10505" width="12.42578125" customWidth="1"/>
    <col min="10506" max="10506" width="10.28515625" customWidth="1"/>
    <col min="10510" max="10510" width="0.85546875" customWidth="1"/>
    <col min="10511" max="10511" width="9.7109375" customWidth="1"/>
    <col min="10753" max="10753" width="41.42578125" customWidth="1"/>
    <col min="10754" max="10758" width="10.7109375" customWidth="1"/>
    <col min="10760" max="10760" width="9.5703125" bestFit="1" customWidth="1"/>
    <col min="10761" max="10761" width="12.42578125" customWidth="1"/>
    <col min="10762" max="10762" width="10.28515625" customWidth="1"/>
    <col min="10766" max="10766" width="0.85546875" customWidth="1"/>
    <col min="10767" max="10767" width="9.7109375" customWidth="1"/>
    <col min="11009" max="11009" width="41.42578125" customWidth="1"/>
    <col min="11010" max="11014" width="10.7109375" customWidth="1"/>
    <col min="11016" max="11016" width="9.5703125" bestFit="1" customWidth="1"/>
    <col min="11017" max="11017" width="12.42578125" customWidth="1"/>
    <col min="11018" max="11018" width="10.28515625" customWidth="1"/>
    <col min="11022" max="11022" width="0.85546875" customWidth="1"/>
    <col min="11023" max="11023" width="9.7109375" customWidth="1"/>
    <col min="11265" max="11265" width="41.42578125" customWidth="1"/>
    <col min="11266" max="11270" width="10.7109375" customWidth="1"/>
    <col min="11272" max="11272" width="9.5703125" bestFit="1" customWidth="1"/>
    <col min="11273" max="11273" width="12.42578125" customWidth="1"/>
    <col min="11274" max="11274" width="10.28515625" customWidth="1"/>
    <col min="11278" max="11278" width="0.85546875" customWidth="1"/>
    <col min="11279" max="11279" width="9.7109375" customWidth="1"/>
    <col min="11521" max="11521" width="41.42578125" customWidth="1"/>
    <col min="11522" max="11526" width="10.7109375" customWidth="1"/>
    <col min="11528" max="11528" width="9.5703125" bestFit="1" customWidth="1"/>
    <col min="11529" max="11529" width="12.42578125" customWidth="1"/>
    <col min="11530" max="11530" width="10.28515625" customWidth="1"/>
    <col min="11534" max="11534" width="0.85546875" customWidth="1"/>
    <col min="11535" max="11535" width="9.7109375" customWidth="1"/>
    <col min="11777" max="11777" width="41.42578125" customWidth="1"/>
    <col min="11778" max="11782" width="10.7109375" customWidth="1"/>
    <col min="11784" max="11784" width="9.5703125" bestFit="1" customWidth="1"/>
    <col min="11785" max="11785" width="12.42578125" customWidth="1"/>
    <col min="11786" max="11786" width="10.28515625" customWidth="1"/>
    <col min="11790" max="11790" width="0.85546875" customWidth="1"/>
    <col min="11791" max="11791" width="9.7109375" customWidth="1"/>
    <col min="12033" max="12033" width="41.42578125" customWidth="1"/>
    <col min="12034" max="12038" width="10.7109375" customWidth="1"/>
    <col min="12040" max="12040" width="9.5703125" bestFit="1" customWidth="1"/>
    <col min="12041" max="12041" width="12.42578125" customWidth="1"/>
    <col min="12042" max="12042" width="10.28515625" customWidth="1"/>
    <col min="12046" max="12046" width="0.85546875" customWidth="1"/>
    <col min="12047" max="12047" width="9.7109375" customWidth="1"/>
    <col min="12289" max="12289" width="41.42578125" customWidth="1"/>
    <col min="12290" max="12294" width="10.7109375" customWidth="1"/>
    <col min="12296" max="12296" width="9.5703125" bestFit="1" customWidth="1"/>
    <col min="12297" max="12297" width="12.42578125" customWidth="1"/>
    <col min="12298" max="12298" width="10.28515625" customWidth="1"/>
    <col min="12302" max="12302" width="0.85546875" customWidth="1"/>
    <col min="12303" max="12303" width="9.7109375" customWidth="1"/>
    <col min="12545" max="12545" width="41.42578125" customWidth="1"/>
    <col min="12546" max="12550" width="10.7109375" customWidth="1"/>
    <col min="12552" max="12552" width="9.5703125" bestFit="1" customWidth="1"/>
    <col min="12553" max="12553" width="12.42578125" customWidth="1"/>
    <col min="12554" max="12554" width="10.28515625" customWidth="1"/>
    <col min="12558" max="12558" width="0.85546875" customWidth="1"/>
    <col min="12559" max="12559" width="9.7109375" customWidth="1"/>
    <col min="12801" max="12801" width="41.42578125" customWidth="1"/>
    <col min="12802" max="12806" width="10.7109375" customWidth="1"/>
    <col min="12808" max="12808" width="9.5703125" bestFit="1" customWidth="1"/>
    <col min="12809" max="12809" width="12.42578125" customWidth="1"/>
    <col min="12810" max="12810" width="10.28515625" customWidth="1"/>
    <col min="12814" max="12814" width="0.85546875" customWidth="1"/>
    <col min="12815" max="12815" width="9.7109375" customWidth="1"/>
    <col min="13057" max="13057" width="41.42578125" customWidth="1"/>
    <col min="13058" max="13062" width="10.7109375" customWidth="1"/>
    <col min="13064" max="13064" width="9.5703125" bestFit="1" customWidth="1"/>
    <col min="13065" max="13065" width="12.42578125" customWidth="1"/>
    <col min="13066" max="13066" width="10.28515625" customWidth="1"/>
    <col min="13070" max="13070" width="0.85546875" customWidth="1"/>
    <col min="13071" max="13071" width="9.7109375" customWidth="1"/>
    <col min="13313" max="13313" width="41.42578125" customWidth="1"/>
    <col min="13314" max="13318" width="10.7109375" customWidth="1"/>
    <col min="13320" max="13320" width="9.5703125" bestFit="1" customWidth="1"/>
    <col min="13321" max="13321" width="12.42578125" customWidth="1"/>
    <col min="13322" max="13322" width="10.28515625" customWidth="1"/>
    <col min="13326" max="13326" width="0.85546875" customWidth="1"/>
    <col min="13327" max="13327" width="9.7109375" customWidth="1"/>
    <col min="13569" max="13569" width="41.42578125" customWidth="1"/>
    <col min="13570" max="13574" width="10.7109375" customWidth="1"/>
    <col min="13576" max="13576" width="9.5703125" bestFit="1" customWidth="1"/>
    <col min="13577" max="13577" width="12.42578125" customWidth="1"/>
    <col min="13578" max="13578" width="10.28515625" customWidth="1"/>
    <col min="13582" max="13582" width="0.85546875" customWidth="1"/>
    <col min="13583" max="13583" width="9.7109375" customWidth="1"/>
    <col min="13825" max="13825" width="41.42578125" customWidth="1"/>
    <col min="13826" max="13830" width="10.7109375" customWidth="1"/>
    <col min="13832" max="13832" width="9.5703125" bestFit="1" customWidth="1"/>
    <col min="13833" max="13833" width="12.42578125" customWidth="1"/>
    <col min="13834" max="13834" width="10.28515625" customWidth="1"/>
    <col min="13838" max="13838" width="0.85546875" customWidth="1"/>
    <col min="13839" max="13839" width="9.7109375" customWidth="1"/>
    <col min="14081" max="14081" width="41.42578125" customWidth="1"/>
    <col min="14082" max="14086" width="10.7109375" customWidth="1"/>
    <col min="14088" max="14088" width="9.5703125" bestFit="1" customWidth="1"/>
    <col min="14089" max="14089" width="12.42578125" customWidth="1"/>
    <col min="14090" max="14090" width="10.28515625" customWidth="1"/>
    <col min="14094" max="14094" width="0.85546875" customWidth="1"/>
    <col min="14095" max="14095" width="9.7109375" customWidth="1"/>
    <col min="14337" max="14337" width="41.42578125" customWidth="1"/>
    <col min="14338" max="14342" width="10.7109375" customWidth="1"/>
    <col min="14344" max="14344" width="9.5703125" bestFit="1" customWidth="1"/>
    <col min="14345" max="14345" width="12.42578125" customWidth="1"/>
    <col min="14346" max="14346" width="10.28515625" customWidth="1"/>
    <col min="14350" max="14350" width="0.85546875" customWidth="1"/>
    <col min="14351" max="14351" width="9.7109375" customWidth="1"/>
    <col min="14593" max="14593" width="41.42578125" customWidth="1"/>
    <col min="14594" max="14598" width="10.7109375" customWidth="1"/>
    <col min="14600" max="14600" width="9.5703125" bestFit="1" customWidth="1"/>
    <col min="14601" max="14601" width="12.42578125" customWidth="1"/>
    <col min="14602" max="14602" width="10.28515625" customWidth="1"/>
    <col min="14606" max="14606" width="0.85546875" customWidth="1"/>
    <col min="14607" max="14607" width="9.7109375" customWidth="1"/>
    <col min="14849" max="14849" width="41.42578125" customWidth="1"/>
    <col min="14850" max="14854" width="10.7109375" customWidth="1"/>
    <col min="14856" max="14856" width="9.5703125" bestFit="1" customWidth="1"/>
    <col min="14857" max="14857" width="12.42578125" customWidth="1"/>
    <col min="14858" max="14858" width="10.28515625" customWidth="1"/>
    <col min="14862" max="14862" width="0.85546875" customWidth="1"/>
    <col min="14863" max="14863" width="9.7109375" customWidth="1"/>
    <col min="15105" max="15105" width="41.42578125" customWidth="1"/>
    <col min="15106" max="15110" width="10.7109375" customWidth="1"/>
    <col min="15112" max="15112" width="9.5703125" bestFit="1" customWidth="1"/>
    <col min="15113" max="15113" width="12.42578125" customWidth="1"/>
    <col min="15114" max="15114" width="10.28515625" customWidth="1"/>
    <col min="15118" max="15118" width="0.85546875" customWidth="1"/>
    <col min="15119" max="15119" width="9.7109375" customWidth="1"/>
    <col min="15361" max="15361" width="41.42578125" customWidth="1"/>
    <col min="15362" max="15366" width="10.7109375" customWidth="1"/>
    <col min="15368" max="15368" width="9.5703125" bestFit="1" customWidth="1"/>
    <col min="15369" max="15369" width="12.42578125" customWidth="1"/>
    <col min="15370" max="15370" width="10.28515625" customWidth="1"/>
    <col min="15374" max="15374" width="0.85546875" customWidth="1"/>
    <col min="15375" max="15375" width="9.7109375" customWidth="1"/>
    <col min="15617" max="15617" width="41.42578125" customWidth="1"/>
    <col min="15618" max="15622" width="10.7109375" customWidth="1"/>
    <col min="15624" max="15624" width="9.5703125" bestFit="1" customWidth="1"/>
    <col min="15625" max="15625" width="12.42578125" customWidth="1"/>
    <col min="15626" max="15626" width="10.28515625" customWidth="1"/>
    <col min="15630" max="15630" width="0.85546875" customWidth="1"/>
    <col min="15631" max="15631" width="9.7109375" customWidth="1"/>
    <col min="15873" max="15873" width="41.42578125" customWidth="1"/>
    <col min="15874" max="15878" width="10.7109375" customWidth="1"/>
    <col min="15880" max="15880" width="9.5703125" bestFit="1" customWidth="1"/>
    <col min="15881" max="15881" width="12.42578125" customWidth="1"/>
    <col min="15882" max="15882" width="10.28515625" customWidth="1"/>
    <col min="15886" max="15886" width="0.85546875" customWidth="1"/>
    <col min="15887" max="15887" width="9.7109375" customWidth="1"/>
    <col min="16129" max="16129" width="41.42578125" customWidth="1"/>
    <col min="16130" max="16134" width="10.7109375" customWidth="1"/>
    <col min="16136" max="16136" width="9.5703125" bestFit="1" customWidth="1"/>
    <col min="16137" max="16137" width="12.42578125" customWidth="1"/>
    <col min="16138" max="16138" width="10.28515625" customWidth="1"/>
    <col min="16142" max="16142" width="0.85546875" customWidth="1"/>
    <col min="16143" max="16143" width="9.7109375" customWidth="1"/>
  </cols>
  <sheetData>
    <row r="1" spans="1:17" ht="23.25" x14ac:dyDescent="0.35">
      <c r="A1" s="1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7" x14ac:dyDescent="0.2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3"/>
      <c r="O2" s="6" t="s">
        <v>15</v>
      </c>
    </row>
    <row r="3" spans="1:17" x14ac:dyDescent="0.2">
      <c r="A3" s="7"/>
      <c r="B3" s="8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3"/>
      <c r="O3" s="10"/>
    </row>
    <row r="4" spans="1:17" x14ac:dyDescent="0.2">
      <c r="A4" s="4"/>
      <c r="B4" s="11"/>
      <c r="C4" s="11"/>
      <c r="D4" s="11"/>
      <c r="E4" s="11"/>
      <c r="F4" s="12"/>
      <c r="G4" s="12"/>
      <c r="H4" s="12"/>
      <c r="I4" s="12"/>
      <c r="J4" s="12"/>
      <c r="K4" s="12"/>
      <c r="L4" s="12"/>
      <c r="M4" s="12"/>
      <c r="N4" s="3"/>
      <c r="O4" s="2"/>
    </row>
    <row r="5" spans="1:17" x14ac:dyDescent="0.2">
      <c r="A5" s="4" t="s">
        <v>16</v>
      </c>
      <c r="B5" s="13">
        <v>471.14</v>
      </c>
      <c r="C5" s="13">
        <f>+B57</f>
        <v>4186.0200000000004</v>
      </c>
      <c r="D5" s="13">
        <f t="shared" ref="D5:M5" si="0">+C57</f>
        <v>2276.2000000000044</v>
      </c>
      <c r="E5" s="13">
        <f t="shared" si="0"/>
        <v>808.45000000003347</v>
      </c>
      <c r="F5" s="13">
        <f t="shared" si="0"/>
        <v>880.83000000003267</v>
      </c>
      <c r="G5" s="13">
        <f t="shared" si="0"/>
        <v>3687.5600000000313</v>
      </c>
      <c r="H5" s="13">
        <f t="shared" si="0"/>
        <v>12737.730000000029</v>
      </c>
      <c r="I5" s="13">
        <f t="shared" si="0"/>
        <v>12737.730000000029</v>
      </c>
      <c r="J5" s="13">
        <f t="shared" si="0"/>
        <v>12737.730000000029</v>
      </c>
      <c r="K5" s="13">
        <f t="shared" si="0"/>
        <v>12737.730000000029</v>
      </c>
      <c r="L5" s="13">
        <f t="shared" si="0"/>
        <v>12737.730000000029</v>
      </c>
      <c r="M5" s="13">
        <f t="shared" si="0"/>
        <v>12737.730000000029</v>
      </c>
      <c r="N5" s="3"/>
      <c r="O5" s="13">
        <f>+B5</f>
        <v>471.14</v>
      </c>
    </row>
    <row r="6" spans="1:17" x14ac:dyDescent="0.2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3"/>
      <c r="O6" s="14"/>
    </row>
    <row r="7" spans="1:17" x14ac:dyDescent="0.2">
      <c r="A7" s="21" t="s">
        <v>31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3"/>
      <c r="O7" s="14"/>
    </row>
    <row r="8" spans="1:17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3"/>
      <c r="O8" s="14"/>
    </row>
    <row r="9" spans="1:17" x14ac:dyDescent="0.2">
      <c r="A9" s="16" t="s">
        <v>26</v>
      </c>
      <c r="B9" s="15"/>
      <c r="C9" s="15"/>
      <c r="D9" s="15">
        <f>128652.92+1250.07</f>
        <v>129902.99</v>
      </c>
      <c r="E9" s="15">
        <v>45557.41</v>
      </c>
      <c r="F9" s="15">
        <v>50364.87</v>
      </c>
      <c r="G9" s="15">
        <v>56582.59</v>
      </c>
      <c r="H9" s="15"/>
      <c r="I9" s="15"/>
      <c r="J9" s="15"/>
      <c r="K9" s="15"/>
      <c r="L9" s="15"/>
      <c r="M9" s="15"/>
      <c r="N9" s="3"/>
      <c r="O9" s="15">
        <f>SUM(B9:M9)</f>
        <v>282407.86</v>
      </c>
      <c r="Q9" s="33"/>
    </row>
    <row r="10" spans="1:17" x14ac:dyDescent="0.2">
      <c r="A10" s="16" t="s">
        <v>27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"/>
      <c r="O10" s="15">
        <f t="shared" ref="O10:O73" si="1">SUM(B10:M10)</f>
        <v>0</v>
      </c>
    </row>
    <row r="11" spans="1:17" x14ac:dyDescent="0.2">
      <c r="A11" s="16" t="s">
        <v>28</v>
      </c>
      <c r="B11" s="17"/>
      <c r="C11" s="17">
        <f>4000.1+1500+1000.17+1500.19+750.23+4000+1000.2+1000.12+1500+1000.14+1000.01+1000.16+4000.09+1000.13+1000.15</f>
        <v>25251.690000000002</v>
      </c>
      <c r="D11" s="17">
        <f>3500.08+1500.19+1000.14+1000.12+1500.11+750.23+1000.01+1000.17+4000.03+1000.13+1000.2+1500.22+6000.18+1000.16+4000.07+1000.13+1000.06+1000.06-1000.13+3500.21+500</f>
        <v>35752.370000000003</v>
      </c>
      <c r="E11" s="17">
        <f>1500.19+1000.14+1000.12+1000.17+1000.01+4000.04+1000.06+1500.22+1000.16+1000.13+1500.11+1000.15+4000.02</f>
        <v>20501.52</v>
      </c>
      <c r="F11" s="17">
        <f>1500.19+1000.14+1000.16+1000.12+1000.06+1500.22+1000.01+1000.17+1000.13+1500.11</f>
        <v>11501.31</v>
      </c>
      <c r="G11" s="17"/>
      <c r="H11" s="17"/>
      <c r="I11" s="17"/>
      <c r="J11" s="17"/>
      <c r="K11" s="17"/>
      <c r="L11" s="17"/>
      <c r="M11" s="17"/>
      <c r="N11" s="3"/>
      <c r="O11" s="15">
        <f t="shared" si="1"/>
        <v>93006.89</v>
      </c>
    </row>
    <row r="12" spans="1:17" x14ac:dyDescent="0.2">
      <c r="A12" s="14" t="s">
        <v>29</v>
      </c>
      <c r="B12" s="15">
        <v>4000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3"/>
      <c r="O12" s="15">
        <f t="shared" si="1"/>
        <v>4000</v>
      </c>
    </row>
    <row r="13" spans="1:17" x14ac:dyDescent="0.2">
      <c r="A13" s="16" t="s">
        <v>30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3"/>
      <c r="O13" s="15">
        <f t="shared" si="1"/>
        <v>0</v>
      </c>
    </row>
    <row r="14" spans="1:17" x14ac:dyDescent="0.2">
      <c r="A14" s="16" t="s">
        <v>43</v>
      </c>
      <c r="B14" s="15">
        <f>0.01+0.01+0.05</f>
        <v>7.0000000000000007E-2</v>
      </c>
      <c r="C14" s="15">
        <f>0.02+0.02+0.01+0.01</f>
        <v>6.0000000000000005E-2</v>
      </c>
      <c r="D14" s="15">
        <f>0.08+0.03+0.03+0.08+0.04+0.01+0.01</f>
        <v>0.28000000000000003</v>
      </c>
      <c r="E14" s="15">
        <f>0.03+0.1+0.02+0.06+0.01</f>
        <v>0.22</v>
      </c>
      <c r="F14" s="15">
        <f>0.05+0.02+0.02+0.09</f>
        <v>0.18</v>
      </c>
      <c r="G14" s="15">
        <f>0.03+0.04+0.01+0.05</f>
        <v>0.13</v>
      </c>
      <c r="H14" s="15"/>
      <c r="I14" s="15"/>
      <c r="J14" s="15"/>
      <c r="K14" s="15"/>
      <c r="L14" s="15"/>
      <c r="M14" s="15"/>
      <c r="N14" s="3"/>
      <c r="O14" s="15">
        <f t="shared" si="1"/>
        <v>0.94000000000000006</v>
      </c>
    </row>
    <row r="15" spans="1:17" x14ac:dyDescent="0.2">
      <c r="A15" s="4" t="s">
        <v>32</v>
      </c>
      <c r="B15" s="24">
        <f>SUM(B9:B14)</f>
        <v>4000.07</v>
      </c>
      <c r="C15" s="24">
        <f t="shared" ref="C15:O15" si="2">SUM(C9:C14)</f>
        <v>25251.750000000004</v>
      </c>
      <c r="D15" s="24">
        <f t="shared" si="2"/>
        <v>165655.64000000001</v>
      </c>
      <c r="E15" s="24">
        <f t="shared" si="2"/>
        <v>66059.150000000009</v>
      </c>
      <c r="F15" s="24">
        <f t="shared" si="2"/>
        <v>61866.36</v>
      </c>
      <c r="G15" s="24">
        <f t="shared" si="2"/>
        <v>56582.719999999994</v>
      </c>
      <c r="H15" s="24">
        <f t="shared" si="2"/>
        <v>0</v>
      </c>
      <c r="I15" s="24">
        <f t="shared" si="2"/>
        <v>0</v>
      </c>
      <c r="J15" s="24">
        <f t="shared" si="2"/>
        <v>0</v>
      </c>
      <c r="K15" s="24">
        <f t="shared" si="2"/>
        <v>0</v>
      </c>
      <c r="L15" s="24">
        <f t="shared" si="2"/>
        <v>0</v>
      </c>
      <c r="M15" s="24">
        <f t="shared" si="2"/>
        <v>0</v>
      </c>
      <c r="N15" s="25"/>
      <c r="O15" s="24">
        <f t="shared" si="2"/>
        <v>379415.69</v>
      </c>
    </row>
    <row r="16" spans="1:17" x14ac:dyDescent="0.2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3"/>
      <c r="O16" s="15"/>
    </row>
    <row r="17" spans="1:15" x14ac:dyDescent="0.2">
      <c r="A17" s="4" t="s">
        <v>33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3"/>
      <c r="O17" s="15"/>
    </row>
    <row r="18" spans="1:15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3"/>
      <c r="O18" s="15"/>
    </row>
    <row r="19" spans="1:15" x14ac:dyDescent="0.2">
      <c r="A19" s="14" t="s">
        <v>34</v>
      </c>
      <c r="B19" s="15">
        <f>-400-9130</f>
        <v>-9530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3"/>
      <c r="O19" s="15">
        <f t="shared" si="1"/>
        <v>-9530</v>
      </c>
    </row>
    <row r="20" spans="1:15" x14ac:dyDescent="0.2">
      <c r="A20" s="16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3"/>
      <c r="O20" s="15">
        <f t="shared" si="1"/>
        <v>0</v>
      </c>
    </row>
    <row r="21" spans="1:15" x14ac:dyDescent="0.2">
      <c r="A21" s="16" t="s">
        <v>35</v>
      </c>
      <c r="B21" s="15">
        <v>-50</v>
      </c>
      <c r="C21" s="15"/>
      <c r="D21" s="15">
        <v>-50</v>
      </c>
      <c r="E21" s="15"/>
      <c r="F21" s="15"/>
      <c r="G21" s="15"/>
      <c r="H21" s="15"/>
      <c r="I21" s="15"/>
      <c r="J21" s="15"/>
      <c r="K21" s="15"/>
      <c r="L21" s="15"/>
      <c r="M21" s="15"/>
      <c r="N21" s="3"/>
      <c r="O21" s="15">
        <f t="shared" si="1"/>
        <v>-100</v>
      </c>
    </row>
    <row r="22" spans="1:15" x14ac:dyDescent="0.2">
      <c r="A22" s="16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3"/>
      <c r="O22" s="15">
        <f t="shared" si="1"/>
        <v>0</v>
      </c>
    </row>
    <row r="23" spans="1:15" x14ac:dyDescent="0.2">
      <c r="A23" s="16" t="s">
        <v>71</v>
      </c>
      <c r="B23" s="15">
        <v>-6095.25</v>
      </c>
      <c r="C23" s="15">
        <f>-100-6095.25-1440</f>
        <v>-7635.25</v>
      </c>
      <c r="D23" s="15">
        <f>-6095.25-200</f>
        <v>-6295.25</v>
      </c>
      <c r="E23" s="15"/>
      <c r="F23" s="15">
        <v>-436</v>
      </c>
      <c r="G23" s="15"/>
      <c r="H23" s="15"/>
      <c r="I23" s="15"/>
      <c r="J23" s="15"/>
      <c r="K23" s="15"/>
      <c r="L23" s="15"/>
      <c r="M23" s="15"/>
      <c r="N23" s="3"/>
      <c r="O23" s="15">
        <f t="shared" si="1"/>
        <v>-20461.75</v>
      </c>
    </row>
    <row r="24" spans="1:15" x14ac:dyDescent="0.2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3"/>
      <c r="O24" s="15">
        <f t="shared" si="1"/>
        <v>0</v>
      </c>
    </row>
    <row r="25" spans="1:15" x14ac:dyDescent="0.2">
      <c r="A25" s="16" t="s">
        <v>36</v>
      </c>
      <c r="B25" s="15"/>
      <c r="C25" s="15">
        <v>-560.96</v>
      </c>
      <c r="D25" s="15">
        <v>-1679.96</v>
      </c>
      <c r="E25" s="15">
        <v>-613.76</v>
      </c>
      <c r="F25" s="15"/>
      <c r="G25" s="15"/>
      <c r="H25" s="15"/>
      <c r="I25" s="15"/>
      <c r="J25" s="15"/>
      <c r="K25" s="15"/>
      <c r="L25" s="15"/>
      <c r="M25" s="15"/>
      <c r="N25" s="3"/>
      <c r="O25" s="15">
        <f t="shared" si="1"/>
        <v>-2854.6800000000003</v>
      </c>
    </row>
    <row r="26" spans="1:15" x14ac:dyDescent="0.2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"/>
      <c r="O26" s="15">
        <f t="shared" si="1"/>
        <v>0</v>
      </c>
    </row>
    <row r="27" spans="1:15" x14ac:dyDescent="0.2">
      <c r="A27" s="14" t="s">
        <v>39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3"/>
      <c r="O27" s="15">
        <f t="shared" si="1"/>
        <v>0</v>
      </c>
    </row>
    <row r="28" spans="1:15" x14ac:dyDescent="0.2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3"/>
      <c r="O28" s="15">
        <f t="shared" si="1"/>
        <v>0</v>
      </c>
    </row>
    <row r="29" spans="1:15" x14ac:dyDescent="0.2">
      <c r="A29" s="14" t="s">
        <v>0</v>
      </c>
      <c r="B29" s="15"/>
      <c r="C29" s="15"/>
      <c r="D29" s="15">
        <v>-21420</v>
      </c>
      <c r="E29" s="15">
        <v>-11340</v>
      </c>
      <c r="F29" s="15"/>
      <c r="G29" s="15">
        <v>-7560</v>
      </c>
      <c r="H29" s="15"/>
      <c r="I29" s="15"/>
      <c r="J29" s="15"/>
      <c r="K29" s="15"/>
      <c r="L29" s="15"/>
      <c r="M29" s="15"/>
      <c r="N29" s="3"/>
      <c r="O29" s="15">
        <f t="shared" si="1"/>
        <v>-40320</v>
      </c>
    </row>
    <row r="30" spans="1:15" x14ac:dyDescent="0.2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3"/>
      <c r="O30" s="15">
        <f t="shared" si="1"/>
        <v>0</v>
      </c>
    </row>
    <row r="31" spans="1:15" x14ac:dyDescent="0.2">
      <c r="A31" s="16" t="s">
        <v>1</v>
      </c>
      <c r="B31" s="15"/>
      <c r="C31" s="15"/>
      <c r="D31" s="15">
        <v>-7560</v>
      </c>
      <c r="E31" s="15">
        <v>-5040</v>
      </c>
      <c r="F31" s="15"/>
      <c r="G31" s="15"/>
      <c r="H31" s="15"/>
      <c r="I31" s="15"/>
      <c r="J31" s="15"/>
      <c r="K31" s="15"/>
      <c r="L31" s="15"/>
      <c r="M31" s="15"/>
      <c r="N31" s="3"/>
      <c r="O31" s="15">
        <f t="shared" si="1"/>
        <v>-12600</v>
      </c>
    </row>
    <row r="32" spans="1:15" x14ac:dyDescent="0.2">
      <c r="A32" s="4"/>
      <c r="B32" s="15"/>
      <c r="C32" s="15"/>
      <c r="D32" s="15"/>
      <c r="E32" s="15"/>
      <c r="F32" s="15"/>
      <c r="G32" s="15">
        <v>-2520</v>
      </c>
      <c r="H32" s="15"/>
      <c r="I32" s="15"/>
      <c r="J32" s="15"/>
      <c r="K32" s="15"/>
      <c r="L32" s="15"/>
      <c r="M32" s="15"/>
      <c r="N32" s="3"/>
      <c r="O32" s="15">
        <f t="shared" si="1"/>
        <v>-2520</v>
      </c>
    </row>
    <row r="33" spans="1:15" x14ac:dyDescent="0.2">
      <c r="A33" s="4" t="s">
        <v>44</v>
      </c>
      <c r="B33" s="15"/>
      <c r="C33" s="15">
        <v>-360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3"/>
      <c r="O33" s="15">
        <f t="shared" si="1"/>
        <v>-360</v>
      </c>
    </row>
    <row r="34" spans="1:15" x14ac:dyDescent="0.2">
      <c r="A34" s="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3"/>
      <c r="O34" s="15">
        <f t="shared" si="1"/>
        <v>0</v>
      </c>
    </row>
    <row r="35" spans="1:15" x14ac:dyDescent="0.2">
      <c r="A35" s="14" t="s">
        <v>37</v>
      </c>
      <c r="B35" s="15"/>
      <c r="C35" s="15">
        <v>-4200</v>
      </c>
      <c r="D35" s="15">
        <f>-4200-2200-3400-4200</f>
        <v>-14000</v>
      </c>
      <c r="E35" s="15">
        <f>-3400-3400-3400</f>
        <v>-10200</v>
      </c>
      <c r="F35" s="15">
        <f>-2100-9430-1300</f>
        <v>-12830</v>
      </c>
      <c r="G35" s="15">
        <f>-2100-3400-2200</f>
        <v>-7700</v>
      </c>
      <c r="H35" s="15"/>
      <c r="I35" s="15"/>
      <c r="J35" s="15"/>
      <c r="K35" s="15"/>
      <c r="L35" s="15"/>
      <c r="M35" s="15"/>
      <c r="N35" s="3"/>
      <c r="O35" s="15">
        <f t="shared" si="1"/>
        <v>-48930</v>
      </c>
    </row>
    <row r="36" spans="1:15" x14ac:dyDescent="0.2">
      <c r="A36" s="14"/>
      <c r="B36" s="15"/>
      <c r="C36" s="15"/>
      <c r="E36" s="15"/>
      <c r="F36" s="15"/>
      <c r="G36" s="15"/>
      <c r="H36" s="15"/>
      <c r="I36" s="15"/>
      <c r="J36" s="15"/>
      <c r="K36" s="15"/>
      <c r="L36" s="15"/>
      <c r="M36" s="15"/>
      <c r="N36" s="3"/>
      <c r="O36" s="15">
        <f t="shared" si="1"/>
        <v>0</v>
      </c>
    </row>
    <row r="37" spans="1:15" x14ac:dyDescent="0.2">
      <c r="A37" s="14" t="s">
        <v>38</v>
      </c>
      <c r="B37" s="15"/>
      <c r="C37" s="15">
        <v>-345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3"/>
      <c r="O37" s="15">
        <f t="shared" si="1"/>
        <v>-345</v>
      </c>
    </row>
    <row r="38" spans="1:15" x14ac:dyDescent="0.2">
      <c r="A38" s="14"/>
      <c r="B38" s="15"/>
      <c r="C38" s="15"/>
      <c r="E38" s="15"/>
      <c r="F38" s="15"/>
      <c r="G38" s="15"/>
      <c r="H38" s="15"/>
      <c r="I38" s="15"/>
      <c r="J38" s="15"/>
      <c r="K38" s="15"/>
      <c r="L38" s="15"/>
      <c r="M38" s="15"/>
      <c r="N38" s="3"/>
      <c r="O38" s="15">
        <f t="shared" si="1"/>
        <v>0</v>
      </c>
    </row>
    <row r="39" spans="1:15" x14ac:dyDescent="0.2">
      <c r="A39" s="14" t="s">
        <v>73</v>
      </c>
      <c r="B39" s="15"/>
      <c r="C39" s="15">
        <f>-986-470.7</f>
        <v>-1456.7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3"/>
      <c r="O39" s="15">
        <f t="shared" si="1"/>
        <v>-1456.7</v>
      </c>
    </row>
    <row r="40" spans="1:15" x14ac:dyDescent="0.2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3"/>
      <c r="O40" s="15">
        <f t="shared" si="1"/>
        <v>0</v>
      </c>
    </row>
    <row r="41" spans="1:15" x14ac:dyDescent="0.2">
      <c r="A41" s="16" t="s">
        <v>84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3"/>
      <c r="O41" s="15">
        <f t="shared" si="1"/>
        <v>0</v>
      </c>
    </row>
    <row r="42" spans="1:15" x14ac:dyDescent="0.2">
      <c r="A42" s="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3"/>
      <c r="O42" s="15">
        <f t="shared" si="1"/>
        <v>0</v>
      </c>
    </row>
    <row r="43" spans="1:15" x14ac:dyDescent="0.2">
      <c r="A43" s="14" t="s">
        <v>40</v>
      </c>
      <c r="B43" s="15">
        <f>-6.5-104.25</f>
        <v>-110.75</v>
      </c>
      <c r="C43" s="15">
        <v>-104.25</v>
      </c>
      <c r="D43" s="15">
        <v>-119.25</v>
      </c>
      <c r="E43" s="15">
        <v>-39.75</v>
      </c>
      <c r="F43" s="15">
        <v>-39.75</v>
      </c>
      <c r="G43" s="15"/>
      <c r="H43" s="15"/>
      <c r="I43" s="15"/>
      <c r="J43" s="15"/>
      <c r="K43" s="15"/>
      <c r="L43" s="15"/>
      <c r="M43" s="15"/>
      <c r="N43" s="3"/>
      <c r="O43" s="15">
        <f t="shared" si="1"/>
        <v>-413.75</v>
      </c>
    </row>
    <row r="44" spans="1:15" x14ac:dyDescent="0.2">
      <c r="A44" s="16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3"/>
      <c r="O44" s="15">
        <f t="shared" si="1"/>
        <v>0</v>
      </c>
    </row>
    <row r="45" spans="1:15" x14ac:dyDescent="0.2">
      <c r="A45" s="14" t="s">
        <v>72</v>
      </c>
      <c r="B45" s="15"/>
      <c r="C45" s="15"/>
      <c r="D45" s="15"/>
      <c r="E45" s="15">
        <f>-54</f>
        <v>-54</v>
      </c>
      <c r="F45" s="15">
        <f>-200-54</f>
        <v>-254</v>
      </c>
      <c r="G45" s="15">
        <f>-200-54</f>
        <v>-254</v>
      </c>
      <c r="H45" s="15"/>
      <c r="I45" s="15"/>
      <c r="J45" s="15"/>
      <c r="K45" s="15"/>
      <c r="L45" s="15"/>
      <c r="M45" s="15"/>
      <c r="N45" s="3"/>
      <c r="O45" s="15">
        <f t="shared" si="1"/>
        <v>-562</v>
      </c>
    </row>
    <row r="46" spans="1:15" x14ac:dyDescent="0.2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3"/>
      <c r="O46" s="15">
        <f t="shared" si="1"/>
        <v>0</v>
      </c>
    </row>
    <row r="47" spans="1:15" x14ac:dyDescent="0.2">
      <c r="A47" s="14" t="s">
        <v>70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3"/>
      <c r="O47" s="15">
        <f t="shared" si="1"/>
        <v>0</v>
      </c>
    </row>
    <row r="48" spans="1:15" x14ac:dyDescent="0.2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3"/>
      <c r="O48" s="15">
        <f t="shared" si="1"/>
        <v>0</v>
      </c>
    </row>
    <row r="49" spans="1:15" x14ac:dyDescent="0.2">
      <c r="A49" s="4" t="s">
        <v>83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3"/>
      <c r="O49" s="15">
        <f t="shared" si="1"/>
        <v>0</v>
      </c>
    </row>
    <row r="50" spans="1:15" x14ac:dyDescent="0.2">
      <c r="A50" s="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3"/>
      <c r="O50" s="15">
        <f t="shared" si="1"/>
        <v>0</v>
      </c>
    </row>
    <row r="51" spans="1:15" x14ac:dyDescent="0.2">
      <c r="A51" s="4" t="s">
        <v>41</v>
      </c>
      <c r="B51" s="24">
        <f>SUM(B19:B49)</f>
        <v>-15786</v>
      </c>
      <c r="C51" s="24">
        <f t="shared" ref="C51:O51" si="3">SUM(C19:C49)</f>
        <v>-14662.16</v>
      </c>
      <c r="D51" s="24">
        <f t="shared" si="3"/>
        <v>-51124.46</v>
      </c>
      <c r="E51" s="24">
        <f t="shared" si="3"/>
        <v>-27287.510000000002</v>
      </c>
      <c r="F51" s="24">
        <f t="shared" si="3"/>
        <v>-13559.75</v>
      </c>
      <c r="G51" s="24">
        <f t="shared" si="3"/>
        <v>-18034</v>
      </c>
      <c r="H51" s="24">
        <f t="shared" si="3"/>
        <v>0</v>
      </c>
      <c r="I51" s="24">
        <f t="shared" si="3"/>
        <v>0</v>
      </c>
      <c r="J51" s="24">
        <f t="shared" si="3"/>
        <v>0</v>
      </c>
      <c r="K51" s="24">
        <f t="shared" si="3"/>
        <v>0</v>
      </c>
      <c r="L51" s="24">
        <f t="shared" si="3"/>
        <v>0</v>
      </c>
      <c r="M51" s="24">
        <f t="shared" si="3"/>
        <v>0</v>
      </c>
      <c r="N51" s="25"/>
      <c r="O51" s="24">
        <f t="shared" si="3"/>
        <v>-140453.88</v>
      </c>
    </row>
    <row r="52" spans="1:15" x14ac:dyDescent="0.2">
      <c r="A52" s="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3"/>
      <c r="O52" s="15"/>
    </row>
    <row r="53" spans="1:15" x14ac:dyDescent="0.2">
      <c r="A53" s="4" t="s">
        <v>17</v>
      </c>
      <c r="B53" s="15"/>
      <c r="C53" s="15">
        <v>-19000</v>
      </c>
      <c r="D53" s="15">
        <f>-17000-30000-33000-60000-7500</f>
        <v>-147500</v>
      </c>
      <c r="E53" s="15">
        <f>-6000-30000-14000</f>
        <v>-50000</v>
      </c>
      <c r="F53" s="15">
        <f>-4500-14000-4000-31000</f>
        <v>-53500</v>
      </c>
      <c r="G53" s="15">
        <f>-5000-6000-25000</f>
        <v>-36000</v>
      </c>
      <c r="H53" s="15"/>
      <c r="I53" s="15"/>
      <c r="J53" s="15"/>
      <c r="K53" s="15"/>
      <c r="L53" s="15"/>
      <c r="M53" s="15"/>
      <c r="N53" s="3"/>
      <c r="O53" s="15">
        <f t="shared" si="1"/>
        <v>-306000</v>
      </c>
    </row>
    <row r="54" spans="1:15" x14ac:dyDescent="0.2">
      <c r="A54" s="4" t="s">
        <v>18</v>
      </c>
      <c r="B54" s="15">
        <f>6000.04+500.68+9000.09</f>
        <v>15500.810000000001</v>
      </c>
      <c r="C54" s="15">
        <f>1500.28+5000.31</f>
        <v>6500.59</v>
      </c>
      <c r="D54" s="15">
        <f>500.27+500.27+30500.53</f>
        <v>31501.07</v>
      </c>
      <c r="E54" s="15">
        <f>7000.36+4300.38</f>
        <v>11300.74</v>
      </c>
      <c r="F54" s="15">
        <v>8000.12</v>
      </c>
      <c r="G54" s="15">
        <f>2000.14+2000.82+2000.05+500.44</f>
        <v>6501.45</v>
      </c>
      <c r="H54" s="15"/>
      <c r="I54" s="15"/>
      <c r="J54" s="15"/>
      <c r="K54" s="15"/>
      <c r="L54" s="15"/>
      <c r="M54" s="15"/>
      <c r="N54" s="3"/>
      <c r="O54" s="15">
        <f t="shared" si="1"/>
        <v>79304.78</v>
      </c>
    </row>
    <row r="55" spans="1:15" x14ac:dyDescent="0.2">
      <c r="A55" s="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3"/>
      <c r="O55" s="15"/>
    </row>
    <row r="56" spans="1:15" x14ac:dyDescent="0.2">
      <c r="A56" s="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3"/>
      <c r="O56" s="15"/>
    </row>
    <row r="57" spans="1:15" x14ac:dyDescent="0.2">
      <c r="A57" s="4" t="s">
        <v>19</v>
      </c>
      <c r="B57" s="13">
        <f>+B5+B15+B51+B53+B54</f>
        <v>4186.0200000000004</v>
      </c>
      <c r="C57" s="13">
        <f t="shared" ref="C57:M57" si="4">+C5+C15+C51+C53+C54</f>
        <v>2276.2000000000044</v>
      </c>
      <c r="D57" s="13">
        <f t="shared" si="4"/>
        <v>808.45000000003347</v>
      </c>
      <c r="E57" s="13">
        <f t="shared" si="4"/>
        <v>880.83000000003267</v>
      </c>
      <c r="F57" s="13">
        <f t="shared" si="4"/>
        <v>3687.5600000000313</v>
      </c>
      <c r="G57" s="13">
        <f t="shared" si="4"/>
        <v>12737.730000000029</v>
      </c>
      <c r="H57" s="13">
        <f t="shared" si="4"/>
        <v>12737.730000000029</v>
      </c>
      <c r="I57" s="13">
        <f t="shared" si="4"/>
        <v>12737.730000000029</v>
      </c>
      <c r="J57" s="13">
        <f t="shared" si="4"/>
        <v>12737.730000000029</v>
      </c>
      <c r="K57" s="13">
        <f t="shared" si="4"/>
        <v>12737.730000000029</v>
      </c>
      <c r="L57" s="13">
        <f t="shared" si="4"/>
        <v>12737.730000000029</v>
      </c>
      <c r="M57" s="13">
        <f t="shared" si="4"/>
        <v>12737.730000000029</v>
      </c>
      <c r="N57" s="18" t="e">
        <f>N5+N15-N51-#REF!+#REF!</f>
        <v>#REF!</v>
      </c>
      <c r="O57" s="15">
        <f>+M57</f>
        <v>12737.730000000029</v>
      </c>
    </row>
    <row r="58" spans="1:15" x14ac:dyDescent="0.2">
      <c r="A58" s="4" t="s">
        <v>45</v>
      </c>
      <c r="B58" s="30">
        <v>4186.0200000000004</v>
      </c>
      <c r="C58" s="30">
        <v>2276.1999999999998</v>
      </c>
      <c r="D58" s="30">
        <v>808.45</v>
      </c>
      <c r="E58" s="30">
        <v>880.83</v>
      </c>
      <c r="F58" s="30">
        <v>3687.56</v>
      </c>
      <c r="G58" s="30">
        <v>12737.73</v>
      </c>
      <c r="H58" s="30"/>
      <c r="I58" s="30"/>
      <c r="J58" s="30"/>
      <c r="K58" s="30"/>
      <c r="L58" s="30"/>
      <c r="M58" s="30"/>
      <c r="N58" s="18"/>
      <c r="O58" s="15"/>
    </row>
    <row r="59" spans="1:15" x14ac:dyDescent="0.2">
      <c r="B59" s="22">
        <f>+B57-B58</f>
        <v>0</v>
      </c>
      <c r="C59" s="22">
        <f t="shared" ref="C59:M59" si="5">+C57-C58</f>
        <v>4.5474735088646412E-12</v>
      </c>
      <c r="D59" s="22">
        <f t="shared" si="5"/>
        <v>3.3423930290155113E-11</v>
      </c>
      <c r="E59" s="22">
        <f t="shared" si="5"/>
        <v>3.2628122426103801E-11</v>
      </c>
      <c r="F59" s="22">
        <f t="shared" si="5"/>
        <v>3.1377567211166024E-11</v>
      </c>
      <c r="G59" s="22">
        <f t="shared" si="5"/>
        <v>2.9103830456733704E-11</v>
      </c>
      <c r="H59" s="22">
        <f t="shared" si="5"/>
        <v>12737.730000000029</v>
      </c>
      <c r="I59" s="22">
        <f t="shared" si="5"/>
        <v>12737.730000000029</v>
      </c>
      <c r="J59" s="22">
        <f t="shared" si="5"/>
        <v>12737.730000000029</v>
      </c>
      <c r="K59" s="22">
        <f t="shared" si="5"/>
        <v>12737.730000000029</v>
      </c>
      <c r="L59" s="22">
        <f t="shared" si="5"/>
        <v>12737.730000000029</v>
      </c>
      <c r="M59" s="22">
        <f t="shared" si="5"/>
        <v>12737.730000000029</v>
      </c>
      <c r="O59" s="15">
        <f t="shared" si="1"/>
        <v>76426.380000000296</v>
      </c>
    </row>
    <row r="60" spans="1:15" x14ac:dyDescent="0.2">
      <c r="O60" s="15"/>
    </row>
    <row r="61" spans="1:15" x14ac:dyDescent="0.2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3"/>
      <c r="O61" s="15"/>
    </row>
    <row r="62" spans="1:15" x14ac:dyDescent="0.2">
      <c r="A62" s="4" t="s">
        <v>42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3"/>
      <c r="O62" s="15"/>
    </row>
    <row r="63" spans="1: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3"/>
      <c r="O63" s="15"/>
    </row>
    <row r="64" spans="1:15" x14ac:dyDescent="0.2">
      <c r="A64" s="14" t="s">
        <v>16</v>
      </c>
      <c r="B64" s="15">
        <v>104921.54</v>
      </c>
      <c r="C64" s="15">
        <f>+B69-B68</f>
        <v>90155.459999999992</v>
      </c>
      <c r="D64" s="15">
        <f>+C69-C68</f>
        <v>103522.75</v>
      </c>
      <c r="E64" s="15">
        <f>+D69-D68</f>
        <v>220626.44999999998</v>
      </c>
      <c r="F64" s="15">
        <f>+E69-E68</f>
        <v>261693.85999999996</v>
      </c>
      <c r="G64" s="15">
        <f>+F69-F68</f>
        <v>310249.15999999997</v>
      </c>
      <c r="H64" s="15">
        <f t="shared" ref="H64:M64" si="6">+G69-G68</f>
        <v>343074.52999999997</v>
      </c>
      <c r="I64" s="15">
        <f t="shared" si="6"/>
        <v>343074.52999999997</v>
      </c>
      <c r="J64" s="15">
        <f t="shared" si="6"/>
        <v>343074.52999999997</v>
      </c>
      <c r="K64" s="15">
        <f t="shared" si="6"/>
        <v>343074.52999999997</v>
      </c>
      <c r="L64" s="15">
        <f t="shared" si="6"/>
        <v>343074.52999999997</v>
      </c>
      <c r="M64" s="15">
        <f t="shared" si="6"/>
        <v>343074.52999999997</v>
      </c>
      <c r="N64" s="3"/>
      <c r="O64" s="15">
        <f>+B64</f>
        <v>104921.54</v>
      </c>
    </row>
    <row r="65" spans="1:15" x14ac:dyDescent="0.2">
      <c r="A65" s="14" t="s">
        <v>20</v>
      </c>
      <c r="B65" s="15">
        <f>-B53</f>
        <v>0</v>
      </c>
      <c r="C65" s="15">
        <f t="shared" ref="C65:M65" si="7">-C53</f>
        <v>19000</v>
      </c>
      <c r="D65" s="15">
        <f t="shared" si="7"/>
        <v>147500</v>
      </c>
      <c r="E65" s="15">
        <f t="shared" si="7"/>
        <v>50000</v>
      </c>
      <c r="F65" s="15">
        <f t="shared" si="7"/>
        <v>53500</v>
      </c>
      <c r="G65" s="15">
        <f t="shared" si="7"/>
        <v>36000</v>
      </c>
      <c r="H65" s="15"/>
      <c r="I65" s="15">
        <f t="shared" si="7"/>
        <v>0</v>
      </c>
      <c r="J65" s="15">
        <f t="shared" si="7"/>
        <v>0</v>
      </c>
      <c r="K65" s="15">
        <f t="shared" si="7"/>
        <v>0</v>
      </c>
      <c r="L65" s="15"/>
      <c r="M65" s="15">
        <f t="shared" si="7"/>
        <v>0</v>
      </c>
      <c r="N65" s="3"/>
      <c r="O65" s="15">
        <f t="shared" si="1"/>
        <v>306000</v>
      </c>
    </row>
    <row r="66" spans="1:15" x14ac:dyDescent="0.2">
      <c r="A66" s="14" t="s">
        <v>21</v>
      </c>
      <c r="B66" s="15">
        <v>-15747.27</v>
      </c>
      <c r="C66" s="15">
        <v>-6622.67</v>
      </c>
      <c r="D66" s="15">
        <v>-31787.07</v>
      </c>
      <c r="E66" s="15">
        <v>-11330.85</v>
      </c>
      <c r="F66" s="15">
        <v>-8019.3</v>
      </c>
      <c r="G66" s="15">
        <v>-6520.14</v>
      </c>
      <c r="H66" s="15"/>
      <c r="I66" s="15"/>
      <c r="J66" s="15"/>
      <c r="K66" s="15"/>
      <c r="L66" s="15"/>
      <c r="M66" s="15"/>
      <c r="N66" s="3"/>
      <c r="O66" s="15">
        <f t="shared" si="1"/>
        <v>-80027.3</v>
      </c>
    </row>
    <row r="67" spans="1:15" x14ac:dyDescent="0.2">
      <c r="A67" s="14" t="s">
        <v>25</v>
      </c>
      <c r="B67" s="15">
        <v>981.19</v>
      </c>
      <c r="C67" s="15">
        <v>989.96</v>
      </c>
      <c r="D67" s="15">
        <v>1390.77</v>
      </c>
      <c r="E67" s="15">
        <v>2398.2600000000002</v>
      </c>
      <c r="F67" s="15">
        <v>3074.6</v>
      </c>
      <c r="G67" s="15">
        <v>3345.51</v>
      </c>
      <c r="H67" s="15"/>
      <c r="I67" s="15"/>
      <c r="J67" s="15"/>
      <c r="K67" s="15"/>
      <c r="L67" s="15"/>
      <c r="M67" s="15"/>
      <c r="N67" s="3"/>
      <c r="O67" s="15">
        <f t="shared" si="1"/>
        <v>12180.29</v>
      </c>
    </row>
    <row r="68" spans="1:15" x14ac:dyDescent="0.2">
      <c r="A68" s="16" t="s">
        <v>82</v>
      </c>
      <c r="B68" s="15">
        <v>-1454.31</v>
      </c>
      <c r="C68" s="15">
        <v>-1571.62</v>
      </c>
      <c r="D68" s="15">
        <v>-1700.99</v>
      </c>
      <c r="E68" s="15">
        <v>-1861.96</v>
      </c>
      <c r="F68" s="15">
        <v>-2506.2399999999998</v>
      </c>
      <c r="G68" s="15">
        <v>-3173.8</v>
      </c>
      <c r="H68" s="15"/>
      <c r="I68" s="15"/>
      <c r="J68" s="15"/>
      <c r="K68" s="15"/>
      <c r="L68" s="15"/>
      <c r="M68" s="15"/>
      <c r="N68" s="3"/>
      <c r="O68" s="15">
        <f t="shared" si="1"/>
        <v>-12268.919999999998</v>
      </c>
    </row>
    <row r="69" spans="1:15" x14ac:dyDescent="0.2">
      <c r="A69" s="4" t="s">
        <v>85</v>
      </c>
      <c r="B69" s="13">
        <f>B64+B65+B66+B67+B68</f>
        <v>88701.15</v>
      </c>
      <c r="C69" s="13">
        <f t="shared" ref="C69:D69" si="8">C64+C65+C66+C67+C68</f>
        <v>101951.13</v>
      </c>
      <c r="D69" s="13">
        <f t="shared" si="8"/>
        <v>218925.46</v>
      </c>
      <c r="E69" s="13">
        <f t="shared" ref="E69:M69" si="9">E64+E65+E66+E67+E68</f>
        <v>259831.89999999997</v>
      </c>
      <c r="F69" s="13">
        <f t="shared" si="9"/>
        <v>307742.92</v>
      </c>
      <c r="G69" s="13">
        <f t="shared" si="9"/>
        <v>339900.73</v>
      </c>
      <c r="H69" s="13">
        <f t="shared" si="9"/>
        <v>343074.52999999997</v>
      </c>
      <c r="I69" s="13">
        <f t="shared" si="9"/>
        <v>343074.52999999997</v>
      </c>
      <c r="J69" s="13">
        <f t="shared" si="9"/>
        <v>343074.52999999997</v>
      </c>
      <c r="K69" s="13">
        <f t="shared" si="9"/>
        <v>343074.52999999997</v>
      </c>
      <c r="L69" s="13">
        <f t="shared" si="9"/>
        <v>343074.52999999997</v>
      </c>
      <c r="M69" s="13">
        <f t="shared" si="9"/>
        <v>343074.52999999997</v>
      </c>
      <c r="N69" s="3"/>
      <c r="O69" s="15">
        <f>+M69</f>
        <v>343074.52999999997</v>
      </c>
    </row>
    <row r="70" spans="1:15" x14ac:dyDescent="0.2">
      <c r="A70" s="4" t="s">
        <v>45</v>
      </c>
      <c r="B70" s="30">
        <v>88701.15</v>
      </c>
      <c r="C70" s="30">
        <v>101951.13</v>
      </c>
      <c r="D70" s="30">
        <v>218925.46</v>
      </c>
      <c r="E70" s="30">
        <v>259831.9</v>
      </c>
      <c r="F70" s="30">
        <v>307742.92</v>
      </c>
      <c r="G70" s="30">
        <v>339900.73</v>
      </c>
      <c r="H70" s="30"/>
      <c r="I70" s="30"/>
      <c r="J70" s="30"/>
      <c r="K70" s="30"/>
      <c r="L70" s="30"/>
      <c r="M70" s="30"/>
      <c r="N70" s="3"/>
      <c r="O70" s="15">
        <f t="shared" si="1"/>
        <v>1317053.29</v>
      </c>
    </row>
    <row r="71" spans="1:15" x14ac:dyDescent="0.2">
      <c r="A71" s="4"/>
      <c r="B71" s="23">
        <f>+B69-B70</f>
        <v>0</v>
      </c>
      <c r="C71" s="23">
        <f t="shared" ref="C71:M71" si="10">+C69-C70</f>
        <v>0</v>
      </c>
      <c r="D71" s="23">
        <f t="shared" si="10"/>
        <v>0</v>
      </c>
      <c r="E71" s="23">
        <f t="shared" si="10"/>
        <v>0</v>
      </c>
      <c r="F71" s="23">
        <f t="shared" si="10"/>
        <v>0</v>
      </c>
      <c r="G71" s="23">
        <f t="shared" si="10"/>
        <v>0</v>
      </c>
      <c r="H71" s="23">
        <f t="shared" si="10"/>
        <v>343074.52999999997</v>
      </c>
      <c r="I71" s="23">
        <f t="shared" si="10"/>
        <v>343074.52999999997</v>
      </c>
      <c r="J71" s="23">
        <f t="shared" si="10"/>
        <v>343074.52999999997</v>
      </c>
      <c r="K71" s="23">
        <f t="shared" si="10"/>
        <v>343074.52999999997</v>
      </c>
      <c r="L71" s="23">
        <f t="shared" si="10"/>
        <v>343074.52999999997</v>
      </c>
      <c r="M71" s="23">
        <f t="shared" si="10"/>
        <v>343074.52999999997</v>
      </c>
      <c r="N71" s="3"/>
      <c r="O71" s="15">
        <f t="shared" si="1"/>
        <v>2058447.18</v>
      </c>
    </row>
    <row r="72" spans="1:15" x14ac:dyDescent="0.2">
      <c r="A72" s="2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3"/>
      <c r="O72" s="15">
        <f t="shared" si="1"/>
        <v>0</v>
      </c>
    </row>
    <row r="73" spans="1:15" x14ac:dyDescent="0.2">
      <c r="A73" s="4" t="s">
        <v>22</v>
      </c>
      <c r="B73" s="13">
        <f>B57+B69</f>
        <v>92887.17</v>
      </c>
      <c r="C73" s="13">
        <f t="shared" ref="C73:M73" si="11">C57+C69</f>
        <v>104227.33000000002</v>
      </c>
      <c r="D73" s="13">
        <f t="shared" si="11"/>
        <v>219733.91000000003</v>
      </c>
      <c r="E73" s="13">
        <f t="shared" si="11"/>
        <v>260712.73</v>
      </c>
      <c r="F73" s="13">
        <f t="shared" si="11"/>
        <v>311430.48000000004</v>
      </c>
      <c r="G73" s="13">
        <f t="shared" si="11"/>
        <v>352638.46</v>
      </c>
      <c r="H73" s="13">
        <f t="shared" si="11"/>
        <v>355812.26</v>
      </c>
      <c r="I73" s="13">
        <f t="shared" si="11"/>
        <v>355812.26</v>
      </c>
      <c r="J73" s="13">
        <f t="shared" si="11"/>
        <v>355812.26</v>
      </c>
      <c r="K73" s="13">
        <f t="shared" si="11"/>
        <v>355812.26</v>
      </c>
      <c r="L73" s="13">
        <f t="shared" si="11"/>
        <v>355812.26</v>
      </c>
      <c r="M73" s="13">
        <f t="shared" si="11"/>
        <v>355812.26</v>
      </c>
      <c r="N73" s="3"/>
      <c r="O73" s="15">
        <f t="shared" si="1"/>
        <v>3476503.6399999997</v>
      </c>
    </row>
    <row r="74" spans="1:15" x14ac:dyDescent="0.2">
      <c r="A74" s="34" t="s">
        <v>87</v>
      </c>
      <c r="E74" s="19"/>
      <c r="F74" s="19"/>
      <c r="G74" s="19"/>
      <c r="H74" s="19"/>
      <c r="I74" s="19"/>
      <c r="J74" s="19"/>
      <c r="K74" s="19"/>
      <c r="L74" s="19"/>
      <c r="M74" s="35">
        <v>650</v>
      </c>
      <c r="N74" s="3"/>
      <c r="O74" s="15">
        <f>SUM(E74:M74)</f>
        <v>650</v>
      </c>
    </row>
    <row r="75" spans="1:15" x14ac:dyDescent="0.2">
      <c r="A75" s="36" t="s">
        <v>23</v>
      </c>
      <c r="B75" s="29"/>
      <c r="C75" s="29"/>
    </row>
    <row r="76" spans="1:15" x14ac:dyDescent="0.2">
      <c r="A76" t="s">
        <v>24</v>
      </c>
      <c r="M76" s="20"/>
    </row>
    <row r="77" spans="1:15" x14ac:dyDescent="0.2">
      <c r="K77" s="20"/>
    </row>
    <row r="78" spans="1:15" x14ac:dyDescent="0.2">
      <c r="E78" s="20"/>
    </row>
    <row r="79" spans="1:15" x14ac:dyDescent="0.2">
      <c r="I79" s="20"/>
      <c r="J79" s="20"/>
      <c r="K79" s="20"/>
      <c r="L79" s="20"/>
      <c r="M79" s="20"/>
    </row>
    <row r="80" spans="1:15" x14ac:dyDescent="0.2">
      <c r="M80" s="20"/>
    </row>
  </sheetData>
  <pageMargins left="0.51181102362204722" right="0.51181102362204722" top="0.78740157480314965" bottom="0.78740157480314965" header="0.31496062992125984" footer="0.31496062992125984"/>
  <pageSetup paperSize="9" scale="4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Y35"/>
  <sheetViews>
    <sheetView zoomScale="82" zoomScaleNormal="82" workbookViewId="0">
      <selection activeCell="M21" sqref="M21"/>
    </sheetView>
  </sheetViews>
  <sheetFormatPr defaultRowHeight="12.75" x14ac:dyDescent="0.2"/>
  <cols>
    <col min="2" max="2" width="15.42578125" customWidth="1"/>
    <col min="3" max="3" width="26.28515625" customWidth="1"/>
    <col min="4" max="4" width="18.85546875" customWidth="1"/>
    <col min="5" max="5" width="50.42578125" customWidth="1"/>
    <col min="8" max="8" width="19.42578125" customWidth="1"/>
    <col min="9" max="9" width="23.7109375" customWidth="1"/>
    <col min="10" max="10" width="17.85546875" customWidth="1"/>
    <col min="11" max="11" width="16" customWidth="1"/>
    <col min="12" max="12" width="18" customWidth="1"/>
    <col min="14" max="14" width="19" customWidth="1"/>
    <col min="23" max="23" width="12.140625" customWidth="1"/>
    <col min="24" max="24" width="11" customWidth="1"/>
  </cols>
  <sheetData>
    <row r="2" spans="1:18" x14ac:dyDescent="0.2">
      <c r="Q2" s="26"/>
      <c r="R2" s="29" t="s">
        <v>67</v>
      </c>
    </row>
    <row r="3" spans="1:18" ht="15.75" x14ac:dyDescent="0.25">
      <c r="B3" s="37" t="s">
        <v>46</v>
      </c>
      <c r="C3" s="37" t="s">
        <v>47</v>
      </c>
      <c r="D3" s="37" t="s">
        <v>48</v>
      </c>
      <c r="E3" s="37" t="s">
        <v>88</v>
      </c>
      <c r="F3" s="37"/>
      <c r="G3" s="37" t="s">
        <v>3</v>
      </c>
      <c r="H3" s="37" t="s">
        <v>49</v>
      </c>
      <c r="I3" s="37" t="s">
        <v>89</v>
      </c>
      <c r="J3" s="37" t="s">
        <v>5</v>
      </c>
      <c r="K3" s="37" t="s">
        <v>89</v>
      </c>
      <c r="L3" s="37" t="s">
        <v>6</v>
      </c>
      <c r="M3" s="37" t="s">
        <v>89</v>
      </c>
      <c r="N3" s="37" t="s">
        <v>74</v>
      </c>
      <c r="O3" s="37" t="s">
        <v>89</v>
      </c>
      <c r="Q3" s="27"/>
      <c r="R3" s="29" t="s">
        <v>68</v>
      </c>
    </row>
    <row r="4" spans="1:18" x14ac:dyDescent="0.2">
      <c r="Q4" s="28"/>
      <c r="R4" s="29" t="s">
        <v>69</v>
      </c>
    </row>
    <row r="5" spans="1:18" x14ac:dyDescent="0.2">
      <c r="A5">
        <v>1</v>
      </c>
      <c r="B5" t="s">
        <v>53</v>
      </c>
      <c r="C5" t="s">
        <v>54</v>
      </c>
      <c r="D5">
        <v>4000.01</v>
      </c>
      <c r="E5" t="s">
        <v>90</v>
      </c>
      <c r="H5" s="28">
        <v>1000.01</v>
      </c>
      <c r="I5" s="28">
        <v>1000.01</v>
      </c>
      <c r="J5" s="28">
        <v>1000.01</v>
      </c>
      <c r="K5" s="28">
        <v>1000.01</v>
      </c>
      <c r="L5" s="28">
        <v>1000.01</v>
      </c>
      <c r="M5" s="28">
        <v>1000.01</v>
      </c>
      <c r="N5" s="28">
        <v>1000.01</v>
      </c>
      <c r="O5" s="28">
        <v>1000.01</v>
      </c>
    </row>
    <row r="6" spans="1:18" x14ac:dyDescent="0.2">
      <c r="A6">
        <f>+A5+1</f>
        <v>2</v>
      </c>
      <c r="B6" t="s">
        <v>59</v>
      </c>
      <c r="C6" t="s">
        <v>60</v>
      </c>
      <c r="D6">
        <v>4000.02</v>
      </c>
      <c r="E6" t="s">
        <v>91</v>
      </c>
      <c r="H6" s="28">
        <v>1000.02</v>
      </c>
      <c r="I6" s="28">
        <v>4000.02</v>
      </c>
      <c r="J6" s="28">
        <v>1000.02</v>
      </c>
      <c r="K6" s="28"/>
      <c r="L6" s="28">
        <v>1000.02</v>
      </c>
      <c r="M6" s="28"/>
      <c r="N6" s="28">
        <v>1000.02</v>
      </c>
      <c r="O6" s="28"/>
    </row>
    <row r="7" spans="1:18" x14ac:dyDescent="0.2">
      <c r="A7">
        <f t="shared" ref="A7:A28" si="0">+A6+1</f>
        <v>3</v>
      </c>
      <c r="B7" t="s">
        <v>57</v>
      </c>
      <c r="C7" t="s">
        <v>58</v>
      </c>
      <c r="D7">
        <v>4000.03</v>
      </c>
      <c r="E7" t="s">
        <v>92</v>
      </c>
      <c r="H7" s="28">
        <v>1000.03</v>
      </c>
      <c r="I7" s="28"/>
      <c r="J7" s="28">
        <v>1000.03</v>
      </c>
      <c r="K7" s="28">
        <v>4000.03</v>
      </c>
      <c r="L7" s="28">
        <v>1000.03</v>
      </c>
      <c r="M7" s="28"/>
      <c r="N7" s="28">
        <v>1000.03</v>
      </c>
    </row>
    <row r="8" spans="1:18" x14ac:dyDescent="0.2">
      <c r="A8">
        <f t="shared" si="0"/>
        <v>4</v>
      </c>
      <c r="B8" t="s">
        <v>51</v>
      </c>
      <c r="C8" t="s">
        <v>52</v>
      </c>
      <c r="D8">
        <v>4000.04</v>
      </c>
      <c r="E8" t="s">
        <v>93</v>
      </c>
      <c r="H8" s="28">
        <v>1000.04</v>
      </c>
      <c r="I8" s="28"/>
      <c r="J8" s="28">
        <v>1000.04</v>
      </c>
      <c r="K8" s="28"/>
      <c r="L8" s="28">
        <v>1000.04</v>
      </c>
      <c r="M8" s="28">
        <v>4000.04</v>
      </c>
      <c r="N8" s="28">
        <v>1000.04</v>
      </c>
    </row>
    <row r="9" spans="1:18" x14ac:dyDescent="0.2">
      <c r="A9">
        <f t="shared" si="0"/>
        <v>5</v>
      </c>
      <c r="B9" t="s">
        <v>50</v>
      </c>
      <c r="C9" t="s">
        <v>94</v>
      </c>
      <c r="D9">
        <v>4000.05</v>
      </c>
      <c r="E9" t="s">
        <v>95</v>
      </c>
      <c r="H9" s="28">
        <v>1000.05</v>
      </c>
      <c r="I9" s="28"/>
      <c r="J9" s="28">
        <v>1000.05</v>
      </c>
      <c r="K9" s="28"/>
      <c r="L9" s="28">
        <v>1000.05</v>
      </c>
      <c r="M9" s="28"/>
      <c r="N9" s="28">
        <v>1000.05</v>
      </c>
      <c r="O9" t="s">
        <v>96</v>
      </c>
    </row>
    <row r="10" spans="1:18" x14ac:dyDescent="0.2">
      <c r="A10">
        <f t="shared" si="0"/>
        <v>6</v>
      </c>
      <c r="B10" t="s">
        <v>55</v>
      </c>
      <c r="C10" t="s">
        <v>56</v>
      </c>
      <c r="D10">
        <v>4000.06</v>
      </c>
      <c r="E10" t="s">
        <v>97</v>
      </c>
      <c r="H10" s="28">
        <v>1000.06</v>
      </c>
      <c r="I10" s="28">
        <v>1000.06</v>
      </c>
      <c r="J10" s="28">
        <v>1000.06</v>
      </c>
      <c r="K10" s="28">
        <v>1000.06</v>
      </c>
      <c r="L10" s="28">
        <v>1000.06</v>
      </c>
      <c r="M10" s="28">
        <v>1000.06</v>
      </c>
      <c r="N10" s="28">
        <v>1000.06</v>
      </c>
      <c r="O10" s="28">
        <v>1000.06</v>
      </c>
    </row>
    <row r="11" spans="1:18" x14ac:dyDescent="0.2">
      <c r="A11">
        <f t="shared" si="0"/>
        <v>7</v>
      </c>
      <c r="B11" t="s">
        <v>61</v>
      </c>
      <c r="C11" t="s">
        <v>62</v>
      </c>
      <c r="D11">
        <v>4000.07</v>
      </c>
      <c r="E11" t="s">
        <v>98</v>
      </c>
      <c r="H11" s="28">
        <v>1000.07</v>
      </c>
      <c r="I11" s="28"/>
      <c r="J11" s="28">
        <v>1000.07</v>
      </c>
      <c r="K11" s="28">
        <v>4000.07</v>
      </c>
      <c r="L11" s="28">
        <v>1000.07</v>
      </c>
      <c r="M11" s="28"/>
      <c r="N11" s="28">
        <v>1000.07</v>
      </c>
    </row>
    <row r="12" spans="1:18" x14ac:dyDescent="0.2">
      <c r="A12">
        <f t="shared" si="0"/>
        <v>8</v>
      </c>
      <c r="B12" t="s">
        <v>99</v>
      </c>
      <c r="C12" t="s">
        <v>100</v>
      </c>
      <c r="D12">
        <v>3500.08</v>
      </c>
      <c r="E12" t="s">
        <v>101</v>
      </c>
      <c r="H12" s="28">
        <v>1167.08</v>
      </c>
      <c r="I12" s="28">
        <v>3500.08</v>
      </c>
      <c r="J12" s="28">
        <v>1167.08</v>
      </c>
      <c r="K12" s="28"/>
      <c r="L12" s="28">
        <v>1167.08</v>
      </c>
      <c r="M12" s="28"/>
      <c r="N12" s="28"/>
    </row>
    <row r="13" spans="1:18" x14ac:dyDescent="0.2">
      <c r="A13">
        <f t="shared" si="0"/>
        <v>9</v>
      </c>
      <c r="B13" t="s">
        <v>53</v>
      </c>
      <c r="C13" t="s">
        <v>102</v>
      </c>
      <c r="D13">
        <v>4000.09</v>
      </c>
      <c r="E13" t="s">
        <v>103</v>
      </c>
      <c r="H13" s="28">
        <v>1000.09</v>
      </c>
      <c r="I13" s="28">
        <f>4000+4000.09</f>
        <v>8000.09</v>
      </c>
      <c r="J13" s="28">
        <v>1000.09</v>
      </c>
      <c r="K13" s="28"/>
      <c r="L13" s="28">
        <v>1000.09</v>
      </c>
      <c r="M13" s="28"/>
      <c r="N13" s="28">
        <v>1000.09</v>
      </c>
    </row>
    <row r="14" spans="1:18" x14ac:dyDescent="0.2">
      <c r="A14">
        <f t="shared" si="0"/>
        <v>10</v>
      </c>
      <c r="B14" t="s">
        <v>104</v>
      </c>
      <c r="C14" t="s">
        <v>105</v>
      </c>
      <c r="D14" s="20">
        <v>4000.1</v>
      </c>
      <c r="E14" t="s">
        <v>106</v>
      </c>
      <c r="H14" s="38">
        <v>1000.1</v>
      </c>
      <c r="I14" s="28">
        <v>4000.1</v>
      </c>
      <c r="J14" s="38">
        <v>1000.1</v>
      </c>
      <c r="K14" s="28"/>
      <c r="L14" s="38">
        <v>1000.1</v>
      </c>
      <c r="M14" s="28"/>
      <c r="N14" s="38">
        <v>1000.1</v>
      </c>
    </row>
    <row r="15" spans="1:18" x14ac:dyDescent="0.2">
      <c r="A15">
        <f t="shared" si="0"/>
        <v>11</v>
      </c>
      <c r="B15" t="s">
        <v>107</v>
      </c>
      <c r="D15">
        <v>6000.11</v>
      </c>
      <c r="E15" t="s">
        <v>108</v>
      </c>
      <c r="H15" s="28">
        <v>1500.11</v>
      </c>
      <c r="I15" s="28">
        <v>1500</v>
      </c>
      <c r="J15" s="28">
        <v>1500.11</v>
      </c>
      <c r="K15" s="28">
        <v>1500.11</v>
      </c>
      <c r="L15" s="28">
        <v>1500.11</v>
      </c>
      <c r="M15" s="28">
        <v>1500.11</v>
      </c>
      <c r="N15" s="28">
        <v>1500.11</v>
      </c>
      <c r="O15" s="28">
        <v>1500.11</v>
      </c>
    </row>
    <row r="16" spans="1:18" x14ac:dyDescent="0.2">
      <c r="A16">
        <f t="shared" si="0"/>
        <v>12</v>
      </c>
      <c r="B16" t="s">
        <v>109</v>
      </c>
      <c r="C16" t="s">
        <v>110</v>
      </c>
      <c r="D16">
        <v>4000.12</v>
      </c>
      <c r="E16" t="s">
        <v>111</v>
      </c>
      <c r="H16" s="28">
        <v>1000.12</v>
      </c>
      <c r="I16" s="28">
        <v>1000.12</v>
      </c>
      <c r="J16" s="28">
        <v>1000.12</v>
      </c>
      <c r="K16" s="28">
        <v>1000.12</v>
      </c>
      <c r="L16" s="28">
        <v>1000.12</v>
      </c>
      <c r="M16" s="28">
        <v>1000.12</v>
      </c>
      <c r="N16" s="28">
        <v>1000.12</v>
      </c>
      <c r="O16" s="28">
        <v>1000.12</v>
      </c>
    </row>
    <row r="17" spans="1:25" x14ac:dyDescent="0.2">
      <c r="A17">
        <f t="shared" si="0"/>
        <v>13</v>
      </c>
      <c r="B17" t="s">
        <v>112</v>
      </c>
      <c r="C17" t="s">
        <v>113</v>
      </c>
      <c r="D17">
        <v>4000.13</v>
      </c>
      <c r="E17" t="s">
        <v>114</v>
      </c>
      <c r="H17" s="28">
        <v>1000.13</v>
      </c>
      <c r="I17" s="28">
        <v>1000.13</v>
      </c>
      <c r="J17" s="28">
        <v>1000.13</v>
      </c>
      <c r="K17" s="28">
        <v>1000.13</v>
      </c>
      <c r="L17" s="28">
        <v>1000.13</v>
      </c>
      <c r="M17" s="28">
        <v>1000.13</v>
      </c>
      <c r="N17" s="28">
        <v>1000.13</v>
      </c>
      <c r="O17" s="28">
        <v>1000.13</v>
      </c>
    </row>
    <row r="18" spans="1:25" x14ac:dyDescent="0.2">
      <c r="A18">
        <f t="shared" si="0"/>
        <v>14</v>
      </c>
      <c r="B18" t="s">
        <v>115</v>
      </c>
      <c r="C18" t="s">
        <v>116</v>
      </c>
      <c r="D18">
        <v>4000.14</v>
      </c>
      <c r="E18" t="s">
        <v>117</v>
      </c>
      <c r="H18" s="28">
        <v>1000.14</v>
      </c>
      <c r="I18" s="28">
        <v>1000.14</v>
      </c>
      <c r="J18" s="28">
        <v>1000.14</v>
      </c>
      <c r="K18" s="28">
        <v>1000.14</v>
      </c>
      <c r="L18" s="28">
        <v>1000.14</v>
      </c>
      <c r="M18" s="28">
        <v>1000.14</v>
      </c>
      <c r="N18" s="28">
        <v>1000.14</v>
      </c>
      <c r="O18" s="28">
        <v>1000.14</v>
      </c>
    </row>
    <row r="19" spans="1:25" ht="19.5" x14ac:dyDescent="0.25">
      <c r="A19">
        <f t="shared" si="0"/>
        <v>15</v>
      </c>
      <c r="B19" t="s">
        <v>118</v>
      </c>
      <c r="C19" t="s">
        <v>119</v>
      </c>
      <c r="D19">
        <v>4000.15</v>
      </c>
      <c r="E19" t="s">
        <v>120</v>
      </c>
      <c r="H19" s="28">
        <v>1000.15</v>
      </c>
      <c r="I19" s="28">
        <v>1000.15</v>
      </c>
      <c r="J19" s="27">
        <v>1000.15</v>
      </c>
      <c r="K19" s="27"/>
      <c r="L19" s="27">
        <v>1000.15</v>
      </c>
      <c r="M19" s="27"/>
      <c r="N19" s="27">
        <v>1000.15</v>
      </c>
      <c r="W19" t="s">
        <v>81</v>
      </c>
      <c r="X19" s="32" t="s">
        <v>80</v>
      </c>
      <c r="Y19" s="26"/>
    </row>
    <row r="20" spans="1:25" x14ac:dyDescent="0.2">
      <c r="A20">
        <f t="shared" si="0"/>
        <v>16</v>
      </c>
      <c r="B20" t="s">
        <v>121</v>
      </c>
      <c r="C20" t="s">
        <v>122</v>
      </c>
      <c r="D20">
        <v>4000.16</v>
      </c>
      <c r="E20" t="s">
        <v>123</v>
      </c>
      <c r="H20" s="28">
        <v>1000.16</v>
      </c>
      <c r="I20" s="28">
        <v>1000.16</v>
      </c>
      <c r="J20" s="28">
        <v>1000.16</v>
      </c>
      <c r="K20" s="28">
        <v>1000.16</v>
      </c>
      <c r="L20" s="28">
        <v>1000.16</v>
      </c>
      <c r="M20" s="28">
        <v>1000.16</v>
      </c>
      <c r="N20" s="28">
        <v>1000.16</v>
      </c>
      <c r="O20" s="28">
        <v>1000.16</v>
      </c>
    </row>
    <row r="21" spans="1:25" ht="15" x14ac:dyDescent="0.2">
      <c r="A21">
        <f t="shared" si="0"/>
        <v>17</v>
      </c>
      <c r="B21" t="s">
        <v>124</v>
      </c>
      <c r="C21" t="s">
        <v>125</v>
      </c>
      <c r="D21">
        <v>4000.17</v>
      </c>
      <c r="E21" t="s">
        <v>126</v>
      </c>
      <c r="H21" s="28">
        <v>1000.17</v>
      </c>
      <c r="I21" s="28">
        <v>1000.17</v>
      </c>
      <c r="J21" s="28">
        <v>1000.17</v>
      </c>
      <c r="K21" s="28">
        <v>1000.17</v>
      </c>
      <c r="L21" s="28">
        <v>1000.17</v>
      </c>
      <c r="M21" s="28">
        <v>1000.17</v>
      </c>
      <c r="N21" s="28">
        <v>1000.17</v>
      </c>
      <c r="O21" s="28">
        <v>1000.17</v>
      </c>
      <c r="W21" s="31" t="s">
        <v>75</v>
      </c>
      <c r="X21" s="31">
        <v>2000.02</v>
      </c>
    </row>
    <row r="22" spans="1:25" ht="15" x14ac:dyDescent="0.2">
      <c r="A22">
        <f t="shared" si="0"/>
        <v>18</v>
      </c>
      <c r="B22" t="s">
        <v>127</v>
      </c>
      <c r="C22" t="s">
        <v>128</v>
      </c>
      <c r="D22">
        <v>6000.18</v>
      </c>
      <c r="E22" t="s">
        <v>129</v>
      </c>
      <c r="H22" s="28">
        <v>1500.18</v>
      </c>
      <c r="I22" s="28"/>
      <c r="J22" s="28">
        <v>1500.18</v>
      </c>
      <c r="K22" s="28">
        <v>6000.18</v>
      </c>
      <c r="L22" s="28">
        <v>1500.18</v>
      </c>
      <c r="M22" s="28"/>
      <c r="N22" s="28">
        <v>1500.18</v>
      </c>
      <c r="W22" s="31" t="s">
        <v>76</v>
      </c>
      <c r="X22" s="31">
        <v>1000.01</v>
      </c>
    </row>
    <row r="23" spans="1:25" ht="15" x14ac:dyDescent="0.2">
      <c r="A23">
        <f t="shared" si="0"/>
        <v>19</v>
      </c>
      <c r="B23" t="s">
        <v>130</v>
      </c>
      <c r="C23" t="s">
        <v>131</v>
      </c>
      <c r="D23">
        <v>6000.19</v>
      </c>
      <c r="E23" t="s">
        <v>132</v>
      </c>
      <c r="H23" s="28">
        <v>1500.19</v>
      </c>
      <c r="I23" s="28">
        <v>1500.19</v>
      </c>
      <c r="J23" s="28">
        <v>1500.19</v>
      </c>
      <c r="K23" s="28">
        <v>1500.19</v>
      </c>
      <c r="L23" s="28">
        <v>1500.19</v>
      </c>
      <c r="M23" s="28">
        <v>1500.19</v>
      </c>
      <c r="N23" s="28">
        <v>1500.19</v>
      </c>
      <c r="O23" s="28">
        <v>1500.19</v>
      </c>
      <c r="W23" s="31" t="s">
        <v>77</v>
      </c>
      <c r="X23" s="31">
        <v>3000.09</v>
      </c>
    </row>
    <row r="24" spans="1:25" ht="15" x14ac:dyDescent="0.2">
      <c r="A24">
        <f t="shared" si="0"/>
        <v>20</v>
      </c>
      <c r="B24" t="s">
        <v>65</v>
      </c>
      <c r="C24" t="s">
        <v>66</v>
      </c>
      <c r="D24" s="20">
        <v>2000.2</v>
      </c>
      <c r="E24" t="s">
        <v>133</v>
      </c>
      <c r="H24" s="38">
        <v>1000.2</v>
      </c>
      <c r="I24" s="28">
        <v>1000.2</v>
      </c>
      <c r="J24" s="38">
        <v>1000.2</v>
      </c>
      <c r="K24" s="28">
        <v>1000.2</v>
      </c>
      <c r="L24" s="28"/>
      <c r="M24" s="28"/>
      <c r="N24" s="28"/>
      <c r="W24" s="31" t="s">
        <v>78</v>
      </c>
      <c r="X24" s="31">
        <v>1000.18</v>
      </c>
    </row>
    <row r="25" spans="1:25" ht="15" x14ac:dyDescent="0.2">
      <c r="A25">
        <f t="shared" si="0"/>
        <v>21</v>
      </c>
      <c r="B25" t="s">
        <v>63</v>
      </c>
      <c r="C25" t="s">
        <v>64</v>
      </c>
      <c r="D25">
        <v>3500.21</v>
      </c>
      <c r="E25" t="s">
        <v>134</v>
      </c>
      <c r="H25" s="28">
        <v>3500.21</v>
      </c>
      <c r="I25" s="28"/>
      <c r="J25" s="28"/>
      <c r="K25" s="28">
        <v>3500.21</v>
      </c>
      <c r="L25" s="28"/>
      <c r="M25" s="28"/>
      <c r="N25" s="28"/>
      <c r="W25" s="31" t="s">
        <v>79</v>
      </c>
      <c r="X25" s="31">
        <v>5000.2</v>
      </c>
    </row>
    <row r="26" spans="1:25" x14ac:dyDescent="0.2">
      <c r="A26">
        <f t="shared" si="0"/>
        <v>22</v>
      </c>
      <c r="B26" t="s">
        <v>135</v>
      </c>
      <c r="C26" t="s">
        <v>136</v>
      </c>
      <c r="D26">
        <v>6000.22</v>
      </c>
      <c r="E26" t="s">
        <v>137</v>
      </c>
      <c r="H26" s="28">
        <v>1500.22</v>
      </c>
      <c r="I26" s="28">
        <v>1500</v>
      </c>
      <c r="J26" s="28">
        <v>1500.22</v>
      </c>
      <c r="K26" s="28">
        <v>1500.22</v>
      </c>
      <c r="L26" s="28">
        <v>1500.22</v>
      </c>
      <c r="M26" s="28">
        <v>1500.22</v>
      </c>
      <c r="N26" s="28">
        <v>1500.22</v>
      </c>
      <c r="O26" s="28">
        <v>1500.22</v>
      </c>
    </row>
    <row r="27" spans="1:25" x14ac:dyDescent="0.2">
      <c r="A27">
        <f t="shared" si="0"/>
        <v>23</v>
      </c>
      <c r="B27" t="s">
        <v>138</v>
      </c>
      <c r="C27" t="s">
        <v>139</v>
      </c>
      <c r="D27">
        <v>1500.23</v>
      </c>
      <c r="E27" t="s">
        <v>140</v>
      </c>
      <c r="H27" s="28">
        <v>750.23</v>
      </c>
      <c r="I27" s="28">
        <v>750.23</v>
      </c>
      <c r="J27" s="28">
        <v>750.23</v>
      </c>
      <c r="K27" s="28">
        <v>750.23</v>
      </c>
      <c r="L27" s="28"/>
      <c r="M27" s="28"/>
      <c r="N27" s="28"/>
    </row>
    <row r="28" spans="1:25" x14ac:dyDescent="0.2">
      <c r="A28">
        <f t="shared" si="0"/>
        <v>24</v>
      </c>
      <c r="B28" t="s">
        <v>141</v>
      </c>
      <c r="C28" t="s">
        <v>142</v>
      </c>
      <c r="D28">
        <v>1500.24</v>
      </c>
      <c r="E28" t="s">
        <v>143</v>
      </c>
      <c r="H28" s="26">
        <v>750.24</v>
      </c>
      <c r="I28" s="26"/>
      <c r="J28" s="26">
        <v>750.24</v>
      </c>
      <c r="K28" s="28">
        <v>500</v>
      </c>
    </row>
    <row r="30" spans="1:25" x14ac:dyDescent="0.2">
      <c r="D30" s="39">
        <f>SUM(D5:D29)</f>
        <v>96003</v>
      </c>
      <c r="H30" s="39">
        <f t="shared" ref="H30:N30" si="1">SUM(H5:H29)</f>
        <v>28170</v>
      </c>
      <c r="I30" s="39">
        <f>SUM(I6:I29)</f>
        <v>32751.839999999997</v>
      </c>
      <c r="J30" s="39">
        <f t="shared" si="1"/>
        <v>24669.79</v>
      </c>
      <c r="K30" s="39">
        <f t="shared" si="1"/>
        <v>31252.23</v>
      </c>
      <c r="L30" s="39">
        <f t="shared" si="1"/>
        <v>22169.119999999999</v>
      </c>
      <c r="M30" s="39">
        <f t="shared" si="1"/>
        <v>15501.349999999999</v>
      </c>
      <c r="N30" s="39">
        <f t="shared" si="1"/>
        <v>21002.039999999997</v>
      </c>
    </row>
    <row r="32" spans="1:25" x14ac:dyDescent="0.2">
      <c r="C32" t="s">
        <v>144</v>
      </c>
      <c r="D32" s="40">
        <v>7298841000176</v>
      </c>
      <c r="E32" s="41"/>
    </row>
    <row r="33" spans="3:3" x14ac:dyDescent="0.2">
      <c r="C33" t="s">
        <v>145</v>
      </c>
    </row>
    <row r="34" spans="3:3" x14ac:dyDescent="0.2">
      <c r="C34" t="s">
        <v>146</v>
      </c>
    </row>
    <row r="35" spans="3:3" x14ac:dyDescent="0.2">
      <c r="C35" t="s">
        <v>147</v>
      </c>
    </row>
  </sheetData>
  <pageMargins left="0.51181102362204722" right="0.51181102362204722" top="0.78740157480314965" bottom="0.78740157480314965" header="0.31496062992125984" footer="0.31496062992125984"/>
  <pageSetup paperSize="9" scale="38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FluxodeCaixa</vt:lpstr>
      <vt:lpstr>patrocinadores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Miranda</dc:creator>
  <cp:lastModifiedBy>Clayton Nogueira | Partage</cp:lastModifiedBy>
  <cp:lastPrinted>2025-04-14T18:13:49Z</cp:lastPrinted>
  <dcterms:created xsi:type="dcterms:W3CDTF">2014-07-29T13:20:44Z</dcterms:created>
  <dcterms:modified xsi:type="dcterms:W3CDTF">2025-07-21T18:47:31Z</dcterms:modified>
</cp:coreProperties>
</file>