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<sst xmlns="http://schemas.openxmlformats.org/spreadsheetml/2006/main" count="67" uniqueCount="65">
  <si>
    <t xml:space="preserve"> Saldo anterior</t>
  </si>
  <si>
    <t xml:space="preserve"> Inscriçoes recebidas</t>
  </si>
  <si>
    <t xml:space="preserve"> Ago/10</t>
  </si>
  <si>
    <t xml:space="preserve"> Set/10</t>
  </si>
  <si>
    <t xml:space="preserve"> Out/10</t>
  </si>
  <si>
    <t xml:space="preserve"> Nov/10</t>
  </si>
  <si>
    <t xml:space="preserve"> Dez/10</t>
  </si>
  <si>
    <t xml:space="preserve"> Patrocínios recebidos</t>
  </si>
  <si>
    <t xml:space="preserve"> Despesas</t>
  </si>
  <si>
    <t xml:space="preserve"> Arbitragem + massagista</t>
  </si>
  <si>
    <t xml:space="preserve"> Copeiros</t>
  </si>
  <si>
    <t xml:space="preserve"> Lanches e bebidas</t>
  </si>
  <si>
    <t xml:space="preserve"> Agua e Refrigerantes</t>
  </si>
  <si>
    <t xml:space="preserve"> Gás</t>
  </si>
  <si>
    <t xml:space="preserve"> Adiantamento Jorje </t>
  </si>
  <si>
    <t xml:space="preserve"> Total Alimentação</t>
  </si>
  <si>
    <t xml:space="preserve"> Total Arbitragem</t>
  </si>
  <si>
    <t xml:space="preserve"> Lavagem coletes</t>
  </si>
  <si>
    <t xml:space="preserve"> Bolas, redes</t>
  </si>
  <si>
    <t xml:space="preserve"> Uniformes</t>
  </si>
  <si>
    <t xml:space="preserve"> Unformes extras</t>
  </si>
  <si>
    <t xml:space="preserve"> Total Material Esportivo</t>
  </si>
  <si>
    <t xml:space="preserve"> Restaurante</t>
  </si>
  <si>
    <t xml:space="preserve"> Banda</t>
  </si>
  <si>
    <t xml:space="preserve"> Churrasco da final</t>
  </si>
  <si>
    <t xml:space="preserve"> Filmagem</t>
  </si>
  <si>
    <t xml:space="preserve"> Cestas de Natal</t>
  </si>
  <si>
    <t xml:space="preserve"> Ambulância</t>
  </si>
  <si>
    <t xml:space="preserve"> Escritório de Contabilidade </t>
  </si>
  <si>
    <t xml:space="preserve"> Despesas bancárias</t>
  </si>
  <si>
    <t xml:space="preserve"> Total Diversos</t>
  </si>
  <si>
    <t xml:space="preserve"> Saldo Final C/C</t>
  </si>
  <si>
    <t xml:space="preserve"> Conta Investimento - Itau Plus CP</t>
  </si>
  <si>
    <t xml:space="preserve"> Aplicações</t>
  </si>
  <si>
    <t xml:space="preserve"> Resgates </t>
  </si>
  <si>
    <t xml:space="preserve"> Rendimento Bruto</t>
  </si>
  <si>
    <t xml:space="preserve"> IRRF</t>
  </si>
  <si>
    <t xml:space="preserve"> Total disponível AFP (C/C + C/I)</t>
  </si>
  <si>
    <t xml:space="preserve"> Saldo Final C/I</t>
  </si>
  <si>
    <t xml:space="preserve"> Total Receitas</t>
  </si>
  <si>
    <t xml:space="preserve"> Total Despesas</t>
  </si>
  <si>
    <t>Abr</t>
  </si>
  <si>
    <t>Jan</t>
  </si>
  <si>
    <t>Fev</t>
  </si>
  <si>
    <t>Mar</t>
  </si>
  <si>
    <t>Mai</t>
  </si>
  <si>
    <t>Jun</t>
  </si>
  <si>
    <t>Jul</t>
  </si>
  <si>
    <t>Ago</t>
  </si>
  <si>
    <t>Set</t>
  </si>
  <si>
    <t>Out</t>
  </si>
  <si>
    <t>Nov</t>
  </si>
  <si>
    <t xml:space="preserve"> Reembolsos</t>
  </si>
  <si>
    <t xml:space="preserve"> Outros</t>
  </si>
  <si>
    <t xml:space="preserve"> DIPJ, outros documentos</t>
  </si>
  <si>
    <t xml:space="preserve"> Total Festa e Eventos</t>
  </si>
  <si>
    <t xml:space="preserve"> Trasferências C/C para C/I</t>
  </si>
  <si>
    <t xml:space="preserve"> Trasferências C/I para C/C</t>
  </si>
  <si>
    <t xml:space="preserve"> Site</t>
  </si>
  <si>
    <t xml:space="preserve"> * Documentos (NFs, recibos, etc) estão disponíveis aos interessados.</t>
  </si>
  <si>
    <t xml:space="preserve"> Descrição</t>
  </si>
  <si>
    <t xml:space="preserve"> Tintas, Campo, Placar</t>
  </si>
  <si>
    <t xml:space="preserve"> Festa Encerramento/Painel de Negócios</t>
  </si>
  <si>
    <t xml:space="preserve"> </t>
  </si>
  <si>
    <t>Dez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</si>
</sst>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17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2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17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2" fontId="0" fillId="0" borderId="11" xfId="0" applyNumberFormat="1" applyBorder="1" applyAlignment="1">
      <alignment/>
    </xf>
    <xf numFmtId="17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172" fontId="0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3" xfId="0" applyFont="1" applyBorder="1" applyAlignment="1">
      <alignment/>
    </xf>
    <xf numFmtId="2" fontId="3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="70" zoomScaleNormal="70" zoomScalePageLayoutView="0" workbookViewId="0" topLeftCell="A1">
      <selection activeCell="M3" sqref="M3"/>
    </sheetView>
  </sheetViews>
  <sheetFormatPr defaultColWidth="9.140625" defaultRowHeight="12.75"/>
  <cols>
    <col min="1" max="1" width="41.421875" style="0" customWidth="1"/>
    <col min="2" max="5" width="10.7109375" style="0" customWidth="1"/>
    <col min="6" max="6" width="10.8515625" style="0" customWidth="1"/>
    <col min="7" max="7" width="10.57421875" style="0" customWidth="1"/>
    <col min="8" max="10" width="10.8515625" style="0" customWidth="1"/>
    <col min="11" max="11" width="11.140625" style="0" customWidth="1"/>
    <col min="12" max="12" width="11.00390625" style="0" customWidth="1"/>
    <col min="13" max="13" width="11.421875" style="0" customWidth="1"/>
    <col min="14" max="14" width="1.57421875" style="0" customWidth="1"/>
    <col min="15" max="15" width="10.57421875" style="0" customWidth="1"/>
  </cols>
  <sheetData>
    <row r="1" spans="1:15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 t="s">
        <v>63</v>
      </c>
      <c r="M1" s="29"/>
      <c r="N1" s="4"/>
      <c r="O1" s="5"/>
    </row>
    <row r="2" spans="1:15" ht="12.75">
      <c r="A2" s="6" t="s">
        <v>60</v>
      </c>
      <c r="B2" s="18" t="s">
        <v>42</v>
      </c>
      <c r="C2" s="18" t="s">
        <v>43</v>
      </c>
      <c r="D2" s="18" t="s">
        <v>44</v>
      </c>
      <c r="E2" s="18" t="s">
        <v>41</v>
      </c>
      <c r="F2" s="19" t="s">
        <v>45</v>
      </c>
      <c r="G2" s="19" t="s">
        <v>46</v>
      </c>
      <c r="H2" s="19" t="s">
        <v>47</v>
      </c>
      <c r="I2" s="19" t="s">
        <v>48</v>
      </c>
      <c r="J2" s="19" t="s">
        <v>49</v>
      </c>
      <c r="K2" s="19" t="s">
        <v>50</v>
      </c>
      <c r="L2" s="19" t="s">
        <v>51</v>
      </c>
      <c r="M2" s="19" t="s">
        <v>64</v>
      </c>
      <c r="N2" s="4"/>
      <c r="O2" s="28">
        <v>2011</v>
      </c>
    </row>
    <row r="3" spans="1:15" ht="12.75">
      <c r="A3" s="14"/>
      <c r="B3" s="15"/>
      <c r="C3" s="15"/>
      <c r="D3" s="15"/>
      <c r="E3" s="15"/>
      <c r="F3" s="16"/>
      <c r="G3" s="16"/>
      <c r="H3" s="16"/>
      <c r="I3" s="16"/>
      <c r="J3" s="16"/>
      <c r="K3" s="16"/>
      <c r="L3" s="16"/>
      <c r="M3" s="30"/>
      <c r="N3" s="4"/>
      <c r="O3" s="13"/>
    </row>
    <row r="4" spans="1:15" ht="12.75">
      <c r="A4" s="6"/>
      <c r="B4" s="7"/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4"/>
      <c r="O4" s="5"/>
    </row>
    <row r="5" spans="1:15" ht="12.75">
      <c r="A5" s="6" t="s">
        <v>0</v>
      </c>
      <c r="B5" s="11">
        <v>1833.38</v>
      </c>
      <c r="C5" s="11">
        <f aca="true" t="shared" si="0" ref="C5:K5">B54</f>
        <v>944.7000000000007</v>
      </c>
      <c r="D5" s="11">
        <f t="shared" si="0"/>
        <v>8755.86</v>
      </c>
      <c r="E5" s="11">
        <f t="shared" si="0"/>
        <v>2186.8600000000006</v>
      </c>
      <c r="F5" s="27">
        <f t="shared" si="0"/>
        <v>8249.01</v>
      </c>
      <c r="G5" s="27">
        <f t="shared" si="0"/>
        <v>9165.82</v>
      </c>
      <c r="H5" s="23">
        <f t="shared" si="0"/>
        <v>5689.619999999999</v>
      </c>
      <c r="I5" s="27">
        <f t="shared" si="0"/>
        <v>2995.739999999998</v>
      </c>
      <c r="J5" s="27">
        <f t="shared" si="0"/>
        <v>6686.8499999999985</v>
      </c>
      <c r="K5" s="27">
        <f t="shared" si="0"/>
        <v>4590.819999999998</v>
      </c>
      <c r="L5" s="27">
        <f>K54</f>
        <v>5223.109999999997</v>
      </c>
      <c r="M5" s="27">
        <f>L54</f>
        <v>1301.1299999999965</v>
      </c>
      <c r="N5" s="4"/>
      <c r="O5" s="27">
        <f>B5</f>
        <v>1833.38</v>
      </c>
    </row>
    <row r="6" spans="1:15" ht="12.75">
      <c r="A6" s="9"/>
      <c r="B6" s="10"/>
      <c r="C6" s="10"/>
      <c r="D6" s="10"/>
      <c r="E6" s="10"/>
      <c r="F6" s="10"/>
      <c r="G6" s="9"/>
      <c r="H6" s="9"/>
      <c r="I6" s="10"/>
      <c r="J6" s="10"/>
      <c r="K6" s="10"/>
      <c r="L6" s="9"/>
      <c r="M6" s="10"/>
      <c r="N6" s="4"/>
      <c r="O6" s="9"/>
    </row>
    <row r="7" spans="1:15" ht="12.75">
      <c r="A7" s="9" t="s">
        <v>1</v>
      </c>
      <c r="B7" s="10">
        <v>0</v>
      </c>
      <c r="C7" s="10">
        <v>1500</v>
      </c>
      <c r="D7" s="10">
        <v>0</v>
      </c>
      <c r="E7" s="10">
        <f>125+135+1040+385+510+425+530+670+280+385+920+935+540</f>
        <v>6880</v>
      </c>
      <c r="F7" s="10">
        <f>160+1065+1850+1215+4315+4115+160.93+160.93+126+136.08+127.5+430.79+140.4+130.75+75+141.75</f>
        <v>14350.130000000001</v>
      </c>
      <c r="G7" s="10">
        <f>500+125+275+395+125+500+135+260+635+135+295+125+540+65+375+60+660+395+135+635</f>
        <v>6370</v>
      </c>
      <c r="H7" s="10">
        <f>330+570+5515+4465+761.39+401.08+412.16+360.3+432.87+448.36+376.75+125+303.72+250+140+35+125+646.25+125+410+650+250+271.75+282.29</f>
        <v>17686.92</v>
      </c>
      <c r="I7" s="10">
        <f>60+250+565.12+405+135+1110+1700+3758.64+4415+384.75+126+126.25+270+852.52+140+140+252.25+160+120+252.75+125+185+128.25+129.5+129.5+125+300+344.8</f>
        <v>16690.33</v>
      </c>
      <c r="J7" s="10">
        <f>265+265+140+140+250+125+125+140+125+170+320+250+140+140+125+170+170+250+265+265+125+280+390</f>
        <v>4635</v>
      </c>
      <c r="K7" s="10">
        <f>450+515+4585+4595+282.24+126.25+126.5+173.63+144.76+145.25+145.88</f>
        <v>11289.509999999998</v>
      </c>
      <c r="L7" s="10">
        <f>125+250+280+30+250+315.28+126+160+170.17+140.13+415+283+100.16+318.64+150.92+375+450+135</f>
        <v>4074.2999999999997</v>
      </c>
      <c r="M7" s="10">
        <f>415+250+145+145+140.75+141.5+250+280.01+280.03+125+400+150+415.1</f>
        <v>3137.39</v>
      </c>
      <c r="N7" s="4"/>
      <c r="O7" s="10">
        <f>SUM(B7:M7)</f>
        <v>86613.58</v>
      </c>
    </row>
    <row r="8" spans="1:15" ht="12.75">
      <c r="A8" s="9" t="s">
        <v>7</v>
      </c>
      <c r="B8" s="10">
        <v>1500</v>
      </c>
      <c r="C8" s="10">
        <v>4800</v>
      </c>
      <c r="D8" s="10">
        <f>1500+200+200+750+1500</f>
        <v>4150</v>
      </c>
      <c r="E8" s="10">
        <f>400+1500+500+200+200+750+750</f>
        <v>4300</v>
      </c>
      <c r="F8" s="10">
        <f>500+1500+750</f>
        <v>2750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4"/>
      <c r="O8" s="10">
        <f aca="true" t="shared" si="1" ref="O8:O51">SUM(B8:M8)</f>
        <v>17500</v>
      </c>
    </row>
    <row r="9" spans="1:15" ht="12.75">
      <c r="A9" s="9" t="s">
        <v>52</v>
      </c>
      <c r="B9" s="10">
        <v>90.47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4"/>
      <c r="O9" s="10">
        <f t="shared" si="1"/>
        <v>90.47</v>
      </c>
    </row>
    <row r="10" spans="1:15" ht="12.75">
      <c r="A10" s="9" t="s">
        <v>53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4"/>
      <c r="O10" s="10">
        <f t="shared" si="1"/>
        <v>0</v>
      </c>
    </row>
    <row r="11" spans="1:15" ht="12.75">
      <c r="A11" s="12" t="s">
        <v>39</v>
      </c>
      <c r="B11" s="10">
        <f aca="true" t="shared" si="2" ref="B11:M11">B7+B8+B9+B10</f>
        <v>1590.47</v>
      </c>
      <c r="C11" s="10">
        <f t="shared" si="2"/>
        <v>6300</v>
      </c>
      <c r="D11" s="10">
        <f t="shared" si="2"/>
        <v>4150</v>
      </c>
      <c r="E11" s="10">
        <f t="shared" si="2"/>
        <v>11180</v>
      </c>
      <c r="F11" s="10">
        <f t="shared" si="2"/>
        <v>17100.13</v>
      </c>
      <c r="G11" s="10">
        <f t="shared" si="2"/>
        <v>6370</v>
      </c>
      <c r="H11" s="10">
        <f t="shared" si="2"/>
        <v>17686.92</v>
      </c>
      <c r="I11" s="10">
        <f t="shared" si="2"/>
        <v>16690.33</v>
      </c>
      <c r="J11" s="10">
        <f t="shared" si="2"/>
        <v>4635</v>
      </c>
      <c r="K11" s="10">
        <f t="shared" si="2"/>
        <v>11289.509999999998</v>
      </c>
      <c r="L11" s="10">
        <f t="shared" si="2"/>
        <v>4074.2999999999997</v>
      </c>
      <c r="M11" s="10">
        <f t="shared" si="2"/>
        <v>3137.39</v>
      </c>
      <c r="N11" s="4"/>
      <c r="O11" s="10">
        <f t="shared" si="1"/>
        <v>104204.05</v>
      </c>
    </row>
    <row r="12" spans="1:15" ht="12.75">
      <c r="A12" s="9"/>
      <c r="B12" s="10"/>
      <c r="C12" s="10"/>
      <c r="D12" s="10"/>
      <c r="E12" s="10"/>
      <c r="F12" s="10"/>
      <c r="G12" s="9"/>
      <c r="H12" s="10"/>
      <c r="I12" s="9"/>
      <c r="J12" s="10"/>
      <c r="K12" s="10"/>
      <c r="L12" s="9"/>
      <c r="M12" s="10"/>
      <c r="N12" s="4"/>
      <c r="O12" s="10"/>
    </row>
    <row r="13" spans="1:15" ht="12.75">
      <c r="A13" s="12" t="s">
        <v>8</v>
      </c>
      <c r="B13" s="10"/>
      <c r="C13" s="10"/>
      <c r="D13" s="10"/>
      <c r="E13" s="10"/>
      <c r="F13" s="10"/>
      <c r="G13" s="9"/>
      <c r="H13" s="10"/>
      <c r="I13" s="9"/>
      <c r="J13" s="10"/>
      <c r="K13" s="10"/>
      <c r="L13" s="9"/>
      <c r="M13" s="10"/>
      <c r="N13" s="4"/>
      <c r="O13" s="10"/>
    </row>
    <row r="14" spans="1:15" ht="12.75">
      <c r="A14" s="9"/>
      <c r="B14" s="10"/>
      <c r="C14" s="10"/>
      <c r="D14" s="10"/>
      <c r="E14" s="10"/>
      <c r="F14" s="10"/>
      <c r="G14" s="9"/>
      <c r="H14" s="10"/>
      <c r="I14" s="9"/>
      <c r="J14" s="10"/>
      <c r="K14" s="10"/>
      <c r="L14" s="9"/>
      <c r="M14" s="10"/>
      <c r="N14" s="4"/>
      <c r="O14" s="10"/>
    </row>
    <row r="15" spans="1:15" ht="12.75">
      <c r="A15" s="9" t="s">
        <v>9</v>
      </c>
      <c r="B15" s="10">
        <v>0</v>
      </c>
      <c r="C15" s="10">
        <v>0</v>
      </c>
      <c r="D15" s="10">
        <v>0</v>
      </c>
      <c r="E15" s="10">
        <v>2070</v>
      </c>
      <c r="F15" s="10">
        <v>3910</v>
      </c>
      <c r="G15" s="10">
        <v>3910</v>
      </c>
      <c r="H15" s="10">
        <v>3680</v>
      </c>
      <c r="I15" s="10">
        <v>0</v>
      </c>
      <c r="J15" s="10">
        <v>4600</v>
      </c>
      <c r="K15" s="10">
        <v>3450</v>
      </c>
      <c r="L15" s="10">
        <v>4600</v>
      </c>
      <c r="M15" s="10">
        <f>3200+2300</f>
        <v>5500</v>
      </c>
      <c r="N15" s="4"/>
      <c r="O15" s="10">
        <f t="shared" si="1"/>
        <v>31720</v>
      </c>
    </row>
    <row r="16" spans="1:15" ht="12.75">
      <c r="A16" s="12" t="s">
        <v>16</v>
      </c>
      <c r="B16" s="10">
        <f aca="true" t="shared" si="3" ref="B16:M16">B15</f>
        <v>0</v>
      </c>
      <c r="C16" s="10">
        <f t="shared" si="3"/>
        <v>0</v>
      </c>
      <c r="D16" s="10">
        <f t="shared" si="3"/>
        <v>0</v>
      </c>
      <c r="E16" s="10">
        <f t="shared" si="3"/>
        <v>2070</v>
      </c>
      <c r="F16" s="10">
        <f t="shared" si="3"/>
        <v>3910</v>
      </c>
      <c r="G16" s="10">
        <f t="shared" si="3"/>
        <v>3910</v>
      </c>
      <c r="H16" s="10">
        <f t="shared" si="3"/>
        <v>3680</v>
      </c>
      <c r="I16" s="10">
        <f t="shared" si="3"/>
        <v>0</v>
      </c>
      <c r="J16" s="10">
        <f t="shared" si="3"/>
        <v>4600</v>
      </c>
      <c r="K16" s="10">
        <f t="shared" si="3"/>
        <v>3450</v>
      </c>
      <c r="L16" s="10">
        <f t="shared" si="3"/>
        <v>4600</v>
      </c>
      <c r="M16" s="10">
        <f t="shared" si="3"/>
        <v>5500</v>
      </c>
      <c r="N16" s="4"/>
      <c r="O16" s="10">
        <f t="shared" si="1"/>
        <v>31720</v>
      </c>
    </row>
    <row r="17" spans="1:15" ht="12.75">
      <c r="A17" s="9"/>
      <c r="B17" s="10"/>
      <c r="C17" s="10"/>
      <c r="D17" s="10"/>
      <c r="E17" s="10"/>
      <c r="F17" s="10"/>
      <c r="G17" s="9"/>
      <c r="H17" s="10"/>
      <c r="I17" s="10"/>
      <c r="J17" s="10"/>
      <c r="K17" s="10"/>
      <c r="L17" s="10"/>
      <c r="M17" s="10"/>
      <c r="N17" s="4"/>
      <c r="O17" s="10">
        <f t="shared" si="1"/>
        <v>0</v>
      </c>
    </row>
    <row r="18" spans="1:15" ht="12.75">
      <c r="A18" s="9" t="s">
        <v>10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4"/>
      <c r="O18" s="10">
        <f t="shared" si="1"/>
        <v>0</v>
      </c>
    </row>
    <row r="19" spans="1:15" ht="12.75">
      <c r="A19" s="9" t="s">
        <v>11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4"/>
      <c r="O19" s="10">
        <f t="shared" si="1"/>
        <v>0</v>
      </c>
    </row>
    <row r="20" spans="1:15" ht="12.75">
      <c r="A20" s="9" t="s">
        <v>12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4"/>
      <c r="O20" s="10">
        <f t="shared" si="1"/>
        <v>0</v>
      </c>
    </row>
    <row r="21" spans="1:15" ht="12.75">
      <c r="A21" s="9" t="s">
        <v>13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4"/>
      <c r="O21" s="10">
        <f t="shared" si="1"/>
        <v>0</v>
      </c>
    </row>
    <row r="22" spans="1:15" ht="12.75">
      <c r="A22" s="9" t="s">
        <v>14</v>
      </c>
      <c r="B22" s="10">
        <v>0</v>
      </c>
      <c r="C22" s="10">
        <v>0</v>
      </c>
      <c r="D22" s="10">
        <v>4000</v>
      </c>
      <c r="E22" s="10">
        <v>2000</v>
      </c>
      <c r="F22" s="10">
        <v>3000</v>
      </c>
      <c r="G22" s="10">
        <v>2500</v>
      </c>
      <c r="H22" s="10">
        <v>2500</v>
      </c>
      <c r="I22" s="10">
        <v>1500</v>
      </c>
      <c r="J22" s="10">
        <v>2500</v>
      </c>
      <c r="K22" s="10">
        <f>3500+1800</f>
        <v>5300</v>
      </c>
      <c r="L22" s="10">
        <v>1600</v>
      </c>
      <c r="M22" s="10">
        <v>0</v>
      </c>
      <c r="N22" s="4"/>
      <c r="O22" s="10">
        <f t="shared" si="1"/>
        <v>24900</v>
      </c>
    </row>
    <row r="23" spans="1:15" ht="12.75">
      <c r="A23" s="12" t="s">
        <v>15</v>
      </c>
      <c r="B23" s="10">
        <f aca="true" t="shared" si="4" ref="B23:M23">B18+B19+B20+B21+B22</f>
        <v>0</v>
      </c>
      <c r="C23" s="10">
        <f t="shared" si="4"/>
        <v>0</v>
      </c>
      <c r="D23" s="10">
        <f t="shared" si="4"/>
        <v>4000</v>
      </c>
      <c r="E23" s="10">
        <f t="shared" si="4"/>
        <v>2000</v>
      </c>
      <c r="F23" s="10">
        <f t="shared" si="4"/>
        <v>3000</v>
      </c>
      <c r="G23" s="10">
        <f t="shared" si="4"/>
        <v>2500</v>
      </c>
      <c r="H23" s="10">
        <f t="shared" si="4"/>
        <v>2500</v>
      </c>
      <c r="I23" s="10">
        <f t="shared" si="4"/>
        <v>1500</v>
      </c>
      <c r="J23" s="10">
        <f t="shared" si="4"/>
        <v>2500</v>
      </c>
      <c r="K23" s="10">
        <f t="shared" si="4"/>
        <v>5300</v>
      </c>
      <c r="L23" s="10">
        <f t="shared" si="4"/>
        <v>1600</v>
      </c>
      <c r="M23" s="10">
        <f t="shared" si="4"/>
        <v>0</v>
      </c>
      <c r="N23" s="4"/>
      <c r="O23" s="10">
        <f t="shared" si="1"/>
        <v>24900</v>
      </c>
    </row>
    <row r="24" spans="1:15" ht="12.75">
      <c r="A24" s="9"/>
      <c r="B24" s="10"/>
      <c r="C24" s="10"/>
      <c r="D24" s="10"/>
      <c r="E24" s="10"/>
      <c r="F24" s="10"/>
      <c r="G24" s="9"/>
      <c r="H24" s="10"/>
      <c r="I24" s="10"/>
      <c r="J24" s="10"/>
      <c r="K24" s="10"/>
      <c r="L24" s="10"/>
      <c r="M24" s="10"/>
      <c r="N24" s="4"/>
      <c r="O24" s="10"/>
    </row>
    <row r="25" spans="1:15" ht="12.75">
      <c r="A25" s="9" t="s">
        <v>19</v>
      </c>
      <c r="B25" s="10">
        <v>7150</v>
      </c>
      <c r="C25" s="10">
        <v>0</v>
      </c>
      <c r="D25" s="10">
        <v>8470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4"/>
      <c r="O25" s="10">
        <f t="shared" si="1"/>
        <v>15620</v>
      </c>
    </row>
    <row r="26" spans="1:15" ht="12.75">
      <c r="A26" s="9" t="s">
        <v>20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4"/>
      <c r="O26" s="10">
        <f t="shared" si="1"/>
        <v>0</v>
      </c>
    </row>
    <row r="27" spans="1:15" ht="12.75">
      <c r="A27" s="9" t="s">
        <v>17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4"/>
      <c r="O27" s="10">
        <f t="shared" si="1"/>
        <v>0</v>
      </c>
    </row>
    <row r="28" spans="1:15" ht="12.75">
      <c r="A28" s="9" t="s">
        <v>18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4"/>
      <c r="O28" s="10">
        <f t="shared" si="1"/>
        <v>0</v>
      </c>
    </row>
    <row r="29" spans="1:15" ht="12.75">
      <c r="A29" s="9" t="s">
        <v>61</v>
      </c>
      <c r="B29" s="10">
        <v>0</v>
      </c>
      <c r="C29" s="10">
        <v>0</v>
      </c>
      <c r="D29" s="10">
        <v>0</v>
      </c>
      <c r="E29" s="10">
        <f>1305.33+300</f>
        <v>1605.33</v>
      </c>
      <c r="F29" s="10">
        <v>86.26</v>
      </c>
      <c r="G29" s="10">
        <v>300</v>
      </c>
      <c r="H29" s="10">
        <v>0</v>
      </c>
      <c r="I29" s="10">
        <v>0</v>
      </c>
      <c r="J29" s="10">
        <v>575.68</v>
      </c>
      <c r="K29" s="10">
        <v>150.08</v>
      </c>
      <c r="L29" s="10">
        <v>0</v>
      </c>
      <c r="M29" s="10">
        <v>75.04</v>
      </c>
      <c r="N29" s="4"/>
      <c r="O29" s="10">
        <f t="shared" si="1"/>
        <v>2792.39</v>
      </c>
    </row>
    <row r="30" spans="1:15" ht="12.75">
      <c r="A30" s="12" t="s">
        <v>21</v>
      </c>
      <c r="B30" s="10">
        <f>SUM(B25:B29)</f>
        <v>7150</v>
      </c>
      <c r="C30" s="10">
        <f aca="true" t="shared" si="5" ref="C30:M30">C25+C26+C27+C28+C29</f>
        <v>0</v>
      </c>
      <c r="D30" s="10">
        <f t="shared" si="5"/>
        <v>8470</v>
      </c>
      <c r="E30" s="10">
        <f t="shared" si="5"/>
        <v>1605.33</v>
      </c>
      <c r="F30" s="10">
        <f t="shared" si="5"/>
        <v>86.26</v>
      </c>
      <c r="G30" s="10">
        <f t="shared" si="5"/>
        <v>300</v>
      </c>
      <c r="H30" s="10">
        <f t="shared" si="5"/>
        <v>0</v>
      </c>
      <c r="I30" s="10">
        <f t="shared" si="5"/>
        <v>0</v>
      </c>
      <c r="J30" s="10">
        <f t="shared" si="5"/>
        <v>575.68</v>
      </c>
      <c r="K30" s="10">
        <f t="shared" si="5"/>
        <v>150.08</v>
      </c>
      <c r="L30" s="10">
        <f t="shared" si="5"/>
        <v>0</v>
      </c>
      <c r="M30" s="10">
        <f t="shared" si="5"/>
        <v>75.04</v>
      </c>
      <c r="N30" s="4"/>
      <c r="O30" s="10">
        <f t="shared" si="1"/>
        <v>18412.390000000003</v>
      </c>
    </row>
    <row r="31" spans="1:15" ht="12.75">
      <c r="A31" s="9"/>
      <c r="B31" s="10"/>
      <c r="C31" s="10"/>
      <c r="D31" s="10"/>
      <c r="E31" s="10"/>
      <c r="F31" s="10"/>
      <c r="G31" s="9"/>
      <c r="H31" s="10"/>
      <c r="I31" s="10"/>
      <c r="J31" s="10"/>
      <c r="K31" s="10"/>
      <c r="L31" s="10"/>
      <c r="M31" s="10"/>
      <c r="N31" s="4"/>
      <c r="O31" s="10"/>
    </row>
    <row r="32" spans="1:15" ht="12.75">
      <c r="A32" s="9" t="s">
        <v>62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1650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4"/>
      <c r="O32" s="10">
        <f t="shared" si="1"/>
        <v>1650</v>
      </c>
    </row>
    <row r="33" spans="1:15" ht="12.75">
      <c r="A33" s="9" t="s">
        <v>22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10350</v>
      </c>
      <c r="N33" s="4"/>
      <c r="O33" s="10">
        <f t="shared" si="1"/>
        <v>10350</v>
      </c>
    </row>
    <row r="34" spans="1:15" ht="12.75">
      <c r="A34" s="9" t="s">
        <v>23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600</v>
      </c>
      <c r="N34" s="4"/>
      <c r="O34" s="10">
        <f t="shared" si="1"/>
        <v>600</v>
      </c>
    </row>
    <row r="35" spans="1:15" ht="12.75">
      <c r="A35" s="9" t="s">
        <v>24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f>8000+1780.56</f>
        <v>9780.56</v>
      </c>
      <c r="N35" s="4"/>
      <c r="O35" s="10">
        <f t="shared" si="1"/>
        <v>9780.56</v>
      </c>
    </row>
    <row r="36" spans="1:15" ht="12.75">
      <c r="A36" s="9" t="s">
        <v>25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3850</v>
      </c>
      <c r="N36" s="4"/>
      <c r="O36" s="10">
        <f t="shared" si="1"/>
        <v>3850</v>
      </c>
    </row>
    <row r="37" spans="1:15" ht="12.75">
      <c r="A37" s="9" t="s">
        <v>26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4"/>
      <c r="O37" s="10">
        <f t="shared" si="1"/>
        <v>0</v>
      </c>
    </row>
    <row r="38" spans="1:15" ht="12.75">
      <c r="A38" s="21" t="s">
        <v>53</v>
      </c>
      <c r="B38" s="10">
        <v>0</v>
      </c>
      <c r="C38" s="10">
        <v>0</v>
      </c>
      <c r="D38" s="10">
        <v>478</v>
      </c>
      <c r="E38" s="10">
        <v>0</v>
      </c>
      <c r="F38" s="10">
        <v>210</v>
      </c>
      <c r="G38" s="10">
        <v>200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1636.5</v>
      </c>
      <c r="N38" s="4"/>
      <c r="O38" s="10">
        <f t="shared" si="1"/>
        <v>2524.5</v>
      </c>
    </row>
    <row r="39" spans="1:15" ht="12.75">
      <c r="A39" s="12" t="s">
        <v>55</v>
      </c>
      <c r="B39" s="10">
        <f aca="true" t="shared" si="6" ref="B39:M39">SUM(B32:B38)</f>
        <v>0</v>
      </c>
      <c r="C39" s="10">
        <f t="shared" si="6"/>
        <v>0</v>
      </c>
      <c r="D39" s="10">
        <f t="shared" si="6"/>
        <v>478</v>
      </c>
      <c r="E39" s="10">
        <f t="shared" si="6"/>
        <v>0</v>
      </c>
      <c r="F39" s="10">
        <f t="shared" si="6"/>
        <v>210</v>
      </c>
      <c r="G39" s="10">
        <f t="shared" si="6"/>
        <v>1850</v>
      </c>
      <c r="H39" s="10">
        <f t="shared" si="6"/>
        <v>0</v>
      </c>
      <c r="I39" s="10">
        <f t="shared" si="6"/>
        <v>0</v>
      </c>
      <c r="J39" s="10">
        <f t="shared" si="6"/>
        <v>0</v>
      </c>
      <c r="K39" s="10">
        <f t="shared" si="6"/>
        <v>0</v>
      </c>
      <c r="L39" s="10">
        <f t="shared" si="6"/>
        <v>0</v>
      </c>
      <c r="M39" s="10">
        <f t="shared" si="6"/>
        <v>26217.059999999998</v>
      </c>
      <c r="N39" s="4"/>
      <c r="O39" s="10">
        <f t="shared" si="1"/>
        <v>28755.059999999998</v>
      </c>
    </row>
    <row r="40" spans="1:15" ht="12.75">
      <c r="A40" s="9"/>
      <c r="B40" s="10"/>
      <c r="C40" s="10"/>
      <c r="D40" s="10"/>
      <c r="E40" s="10"/>
      <c r="F40" s="10"/>
      <c r="G40" s="9"/>
      <c r="H40" s="10"/>
      <c r="I40" s="10"/>
      <c r="J40" s="10"/>
      <c r="K40" s="10"/>
      <c r="L40" s="10"/>
      <c r="M40" s="10"/>
      <c r="N40" s="4"/>
      <c r="O40" s="10"/>
    </row>
    <row r="41" spans="1:15" ht="12.75">
      <c r="A41" s="9" t="s">
        <v>27</v>
      </c>
      <c r="B41" s="10">
        <v>0</v>
      </c>
      <c r="C41" s="20">
        <v>0</v>
      </c>
      <c r="D41" s="20">
        <v>800</v>
      </c>
      <c r="E41" s="20">
        <f>560+640</f>
        <v>1200</v>
      </c>
      <c r="F41" s="20">
        <v>600</v>
      </c>
      <c r="G41" s="20">
        <v>934</v>
      </c>
      <c r="H41" s="26">
        <v>0</v>
      </c>
      <c r="I41" s="20">
        <v>1063.5</v>
      </c>
      <c r="J41" s="10">
        <v>0</v>
      </c>
      <c r="K41" s="10">
        <v>967</v>
      </c>
      <c r="L41" s="10">
        <f>542+630</f>
        <v>1172</v>
      </c>
      <c r="M41" s="10">
        <v>3000</v>
      </c>
      <c r="N41" s="4"/>
      <c r="O41" s="10">
        <f t="shared" si="1"/>
        <v>9736.5</v>
      </c>
    </row>
    <row r="42" spans="1:15" ht="12.75">
      <c r="A42" s="9" t="s">
        <v>28</v>
      </c>
      <c r="B42" s="10">
        <v>273.75</v>
      </c>
      <c r="C42" s="10">
        <v>290</v>
      </c>
      <c r="D42" s="20">
        <v>290</v>
      </c>
      <c r="E42" s="10">
        <v>290</v>
      </c>
      <c r="F42" s="10">
        <v>290</v>
      </c>
      <c r="G42" s="20">
        <v>290</v>
      </c>
      <c r="H42" s="10">
        <v>290</v>
      </c>
      <c r="I42" s="20">
        <v>290</v>
      </c>
      <c r="J42" s="10">
        <v>0</v>
      </c>
      <c r="K42" s="10">
        <v>290</v>
      </c>
      <c r="L42" s="10">
        <v>290</v>
      </c>
      <c r="M42" s="10">
        <v>290</v>
      </c>
      <c r="N42" s="4"/>
      <c r="O42" s="10">
        <f t="shared" si="1"/>
        <v>3173.75</v>
      </c>
    </row>
    <row r="43" spans="1:15" ht="12.75">
      <c r="A43" s="9" t="s">
        <v>29</v>
      </c>
      <c r="B43" s="10">
        <v>15.5</v>
      </c>
      <c r="C43" s="20">
        <v>23.25</v>
      </c>
      <c r="D43" s="20">
        <v>31</v>
      </c>
      <c r="E43" s="20">
        <f>7.8+7.8+614.88+614.88+614.88+614.88+31-265.35-265.35-265.35-265.35+7.8</f>
        <v>1452.5200000000007</v>
      </c>
      <c r="F43" s="20">
        <f>7.8+23.52+31+13.44+7.8+3.5</f>
        <v>87.06</v>
      </c>
      <c r="G43" s="20">
        <f>7.8+31+7.8+7.8+7.8</f>
        <v>62.19999999999999</v>
      </c>
      <c r="H43" s="20">
        <f>7.8+31+72</f>
        <v>110.8</v>
      </c>
      <c r="I43" s="20">
        <f>31+3+72+3+3+30.72+3</f>
        <v>145.72</v>
      </c>
      <c r="J43" s="10">
        <f>7.8+23.25+7.8+166.5</f>
        <v>205.35</v>
      </c>
      <c r="K43" s="10">
        <f>7.8+31+382.5+7.8+71.04</f>
        <v>500.14000000000004</v>
      </c>
      <c r="L43" s="10">
        <f>7.8+35+207+84.48</f>
        <v>334.28000000000003</v>
      </c>
      <c r="M43" s="10">
        <f>7.8+35+184.5+7.8+7.8+7.8-207+7.8</f>
        <v>51.50000000000004</v>
      </c>
      <c r="N43" s="4"/>
      <c r="O43" s="10">
        <f t="shared" si="1"/>
        <v>3019.3200000000006</v>
      </c>
    </row>
    <row r="44" spans="1:15" ht="12.75">
      <c r="A44" s="9" t="s">
        <v>58</v>
      </c>
      <c r="B44" s="10">
        <v>39.9</v>
      </c>
      <c r="C44" s="20">
        <v>175.59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10">
        <v>0</v>
      </c>
      <c r="K44" s="10">
        <v>0</v>
      </c>
      <c r="L44" s="10">
        <v>0</v>
      </c>
      <c r="M44" s="10">
        <v>0</v>
      </c>
      <c r="N44" s="4"/>
      <c r="O44" s="10">
        <f t="shared" si="1"/>
        <v>215.49</v>
      </c>
    </row>
    <row r="45" spans="1:15" ht="12.75">
      <c r="A45" s="9" t="s">
        <v>54</v>
      </c>
      <c r="B45" s="10">
        <v>0</v>
      </c>
      <c r="C45" s="10">
        <v>0</v>
      </c>
      <c r="D45" s="10">
        <v>150</v>
      </c>
      <c r="E45" s="10">
        <v>0</v>
      </c>
      <c r="F45" s="10">
        <v>0</v>
      </c>
      <c r="G45" s="20">
        <v>0</v>
      </c>
      <c r="H45" s="10">
        <v>0</v>
      </c>
      <c r="I45" s="21">
        <v>0</v>
      </c>
      <c r="J45" s="10">
        <v>350</v>
      </c>
      <c r="K45" s="10">
        <v>0</v>
      </c>
      <c r="L45" s="10">
        <v>0</v>
      </c>
      <c r="M45" s="10">
        <v>0</v>
      </c>
      <c r="N45" s="4"/>
      <c r="O45" s="10">
        <f t="shared" si="1"/>
        <v>500</v>
      </c>
    </row>
    <row r="46" spans="1:15" ht="12.75">
      <c r="A46" s="12" t="s">
        <v>30</v>
      </c>
      <c r="B46" s="10">
        <f aca="true" t="shared" si="7" ref="B46:M46">B41+B42+B43+B44+B45</f>
        <v>329.15</v>
      </c>
      <c r="C46" s="10">
        <f t="shared" si="7"/>
        <v>488.84000000000003</v>
      </c>
      <c r="D46" s="10">
        <f t="shared" si="7"/>
        <v>1271</v>
      </c>
      <c r="E46" s="10">
        <f t="shared" si="7"/>
        <v>2942.5200000000004</v>
      </c>
      <c r="F46" s="10">
        <f t="shared" si="7"/>
        <v>977.06</v>
      </c>
      <c r="G46" s="10">
        <f t="shared" si="7"/>
        <v>1286.2</v>
      </c>
      <c r="H46" s="10">
        <f t="shared" si="7"/>
        <v>400.8</v>
      </c>
      <c r="I46" s="20">
        <f t="shared" si="7"/>
        <v>1499.22</v>
      </c>
      <c r="J46" s="20">
        <f t="shared" si="7"/>
        <v>555.35</v>
      </c>
      <c r="K46" s="20">
        <f t="shared" si="7"/>
        <v>1757.14</v>
      </c>
      <c r="L46" s="20">
        <f t="shared" si="7"/>
        <v>1796.28</v>
      </c>
      <c r="M46" s="20">
        <f t="shared" si="7"/>
        <v>3341.5</v>
      </c>
      <c r="N46" s="4"/>
      <c r="O46" s="10">
        <f t="shared" si="1"/>
        <v>16645.059999999998</v>
      </c>
    </row>
    <row r="47" spans="1:15" ht="12.75">
      <c r="A47" s="12"/>
      <c r="B47" s="10"/>
      <c r="C47" s="10"/>
      <c r="D47" s="10"/>
      <c r="E47" s="10"/>
      <c r="F47" s="10"/>
      <c r="G47" s="9"/>
      <c r="H47" s="10"/>
      <c r="I47" s="9"/>
      <c r="J47" s="10"/>
      <c r="K47" s="10"/>
      <c r="L47" s="10"/>
      <c r="M47" s="10"/>
      <c r="N47" s="4"/>
      <c r="O47" s="10"/>
    </row>
    <row r="48" spans="1:15" ht="12.75">
      <c r="A48" s="12" t="s">
        <v>40</v>
      </c>
      <c r="B48" s="10">
        <f aca="true" t="shared" si="8" ref="B48:M48">B16+B23+B30+B39+B46</f>
        <v>7479.15</v>
      </c>
      <c r="C48" s="10">
        <f t="shared" si="8"/>
        <v>488.84000000000003</v>
      </c>
      <c r="D48" s="10">
        <f t="shared" si="8"/>
        <v>14219</v>
      </c>
      <c r="E48" s="10">
        <f t="shared" si="8"/>
        <v>8617.85</v>
      </c>
      <c r="F48" s="10">
        <f t="shared" si="8"/>
        <v>8183.32</v>
      </c>
      <c r="G48" s="10">
        <f t="shared" si="8"/>
        <v>9846.2</v>
      </c>
      <c r="H48" s="10">
        <f t="shared" si="8"/>
        <v>6580.8</v>
      </c>
      <c r="I48" s="10">
        <f t="shared" si="8"/>
        <v>2999.2200000000003</v>
      </c>
      <c r="J48" s="10">
        <f t="shared" si="8"/>
        <v>8231.03</v>
      </c>
      <c r="K48" s="10">
        <f t="shared" si="8"/>
        <v>10657.22</v>
      </c>
      <c r="L48" s="10">
        <f t="shared" si="8"/>
        <v>7996.28</v>
      </c>
      <c r="M48" s="10">
        <f t="shared" si="8"/>
        <v>35133.6</v>
      </c>
      <c r="N48" s="4"/>
      <c r="O48" s="10">
        <f t="shared" si="1"/>
        <v>120432.51000000001</v>
      </c>
    </row>
    <row r="49" spans="1:15" ht="12.75">
      <c r="A49" s="6"/>
      <c r="B49" s="10"/>
      <c r="C49" s="10"/>
      <c r="D49" s="10"/>
      <c r="E49" s="10"/>
      <c r="F49" s="10"/>
      <c r="G49" s="9"/>
      <c r="H49" s="10"/>
      <c r="I49" s="9"/>
      <c r="J49" s="10"/>
      <c r="K49" s="10"/>
      <c r="L49" s="10"/>
      <c r="M49" s="10"/>
      <c r="N49" s="4"/>
      <c r="O49" s="10"/>
    </row>
    <row r="50" spans="1:15" ht="12.75">
      <c r="A50" s="6" t="s">
        <v>56</v>
      </c>
      <c r="B50" s="10">
        <f>B59</f>
        <v>0</v>
      </c>
      <c r="C50" s="10">
        <f>C59</f>
        <v>0</v>
      </c>
      <c r="D50" s="10">
        <v>0</v>
      </c>
      <c r="E50" s="10">
        <v>0</v>
      </c>
      <c r="F50" s="10">
        <v>8000</v>
      </c>
      <c r="G50" s="10">
        <v>0</v>
      </c>
      <c r="H50" s="10">
        <v>13800</v>
      </c>
      <c r="I50" s="10">
        <v>10000</v>
      </c>
      <c r="J50" s="10">
        <v>0</v>
      </c>
      <c r="K50" s="10">
        <v>0</v>
      </c>
      <c r="L50" s="10">
        <v>0</v>
      </c>
      <c r="M50" s="10">
        <v>0</v>
      </c>
      <c r="N50" s="4"/>
      <c r="O50" s="10">
        <f t="shared" si="1"/>
        <v>31800</v>
      </c>
    </row>
    <row r="51" spans="1:15" ht="12.75">
      <c r="A51" s="6" t="s">
        <v>57</v>
      </c>
      <c r="B51" s="10">
        <f>B60</f>
        <v>5000</v>
      </c>
      <c r="C51" s="10">
        <f>C60</f>
        <v>2000</v>
      </c>
      <c r="D51" s="10">
        <v>3500</v>
      </c>
      <c r="E51" s="10">
        <f>2000+1500</f>
        <v>3500</v>
      </c>
      <c r="F51" s="10">
        <v>0</v>
      </c>
      <c r="G51" s="10">
        <v>0</v>
      </c>
      <c r="H51" s="10">
        <v>0</v>
      </c>
      <c r="I51" s="9">
        <v>0</v>
      </c>
      <c r="J51" s="10">
        <v>1500</v>
      </c>
      <c r="K51" s="10">
        <v>0</v>
      </c>
      <c r="L51" s="10">
        <v>0</v>
      </c>
      <c r="M51" s="10">
        <f>3000+5000+15000+10250</f>
        <v>33250</v>
      </c>
      <c r="N51" s="4"/>
      <c r="O51" s="10">
        <f t="shared" si="1"/>
        <v>48750</v>
      </c>
    </row>
    <row r="52" spans="1:15" ht="12.75">
      <c r="A52" s="6"/>
      <c r="B52" s="10"/>
      <c r="C52" s="10"/>
      <c r="D52" s="10"/>
      <c r="E52" s="10"/>
      <c r="F52" s="10"/>
      <c r="G52" s="9"/>
      <c r="H52" s="10"/>
      <c r="I52" s="9"/>
      <c r="J52" s="10"/>
      <c r="K52" s="10"/>
      <c r="L52" s="10"/>
      <c r="M52" s="10"/>
      <c r="N52" s="4"/>
      <c r="O52" s="9"/>
    </row>
    <row r="53" spans="1:15" ht="12.75">
      <c r="A53" s="6"/>
      <c r="B53" s="10"/>
      <c r="C53" s="10"/>
      <c r="D53" s="10"/>
      <c r="E53" s="10"/>
      <c r="F53" s="10"/>
      <c r="G53" s="9"/>
      <c r="H53" s="10"/>
      <c r="I53" s="9"/>
      <c r="J53" s="10"/>
      <c r="K53" s="10"/>
      <c r="L53" s="10"/>
      <c r="M53" s="10"/>
      <c r="N53" s="4"/>
      <c r="O53" s="9"/>
    </row>
    <row r="54" spans="1:15" ht="12.75">
      <c r="A54" s="6" t="s">
        <v>31</v>
      </c>
      <c r="B54" s="11">
        <f aca="true" t="shared" si="9" ref="B54:K54">B5+B11-B48-B50+B51</f>
        <v>944.7000000000007</v>
      </c>
      <c r="C54" s="11">
        <f t="shared" si="9"/>
        <v>8755.86</v>
      </c>
      <c r="D54" s="11">
        <f t="shared" si="9"/>
        <v>2186.8600000000006</v>
      </c>
      <c r="E54" s="11">
        <f t="shared" si="9"/>
        <v>8249.01</v>
      </c>
      <c r="F54" s="11">
        <f t="shared" si="9"/>
        <v>9165.82</v>
      </c>
      <c r="G54" s="11">
        <f t="shared" si="9"/>
        <v>5689.619999999999</v>
      </c>
      <c r="H54" s="11">
        <f t="shared" si="9"/>
        <v>2995.739999999998</v>
      </c>
      <c r="I54" s="11">
        <f t="shared" si="9"/>
        <v>6686.8499999999985</v>
      </c>
      <c r="J54" s="11">
        <f t="shared" si="9"/>
        <v>4590.819999999998</v>
      </c>
      <c r="K54" s="11">
        <f t="shared" si="9"/>
        <v>5223.109999999997</v>
      </c>
      <c r="L54" s="11">
        <f>L5+L11-L48-L50+L51</f>
        <v>1301.1299999999965</v>
      </c>
      <c r="M54" s="11">
        <f>M5+M11-M48-M50+M51</f>
        <v>2554.9199999999983</v>
      </c>
      <c r="N54" s="24">
        <f>H54-2995.74</f>
        <v>0</v>
      </c>
      <c r="O54" s="27">
        <f>O5+O11-O48-O50+O51</f>
        <v>2554.9199999999983</v>
      </c>
    </row>
    <row r="55" spans="1:15" ht="12.75">
      <c r="A55" s="9"/>
      <c r="B55" s="10"/>
      <c r="C55" s="10"/>
      <c r="D55" s="10"/>
      <c r="E55" s="10"/>
      <c r="F55" s="10"/>
      <c r="G55" s="9"/>
      <c r="H55" s="10"/>
      <c r="I55" s="9"/>
      <c r="J55" s="10"/>
      <c r="K55" s="10"/>
      <c r="L55" s="10"/>
      <c r="M55" s="10"/>
      <c r="N55" s="4"/>
      <c r="O55" s="9"/>
    </row>
    <row r="56" spans="1:15" ht="12.75">
      <c r="A56" s="6" t="s">
        <v>32</v>
      </c>
      <c r="B56" s="9"/>
      <c r="C56" s="9"/>
      <c r="D56" s="9"/>
      <c r="E56" s="9"/>
      <c r="F56" s="9"/>
      <c r="G56" s="9"/>
      <c r="H56" s="10"/>
      <c r="I56" s="9"/>
      <c r="J56" s="10"/>
      <c r="K56" s="10"/>
      <c r="L56" s="10"/>
      <c r="M56" s="10"/>
      <c r="N56" s="4"/>
      <c r="O56" s="9"/>
    </row>
    <row r="57" spans="1:15" ht="12.75">
      <c r="A57" s="9"/>
      <c r="B57" s="9"/>
      <c r="C57" s="9"/>
      <c r="D57" s="9"/>
      <c r="E57" s="9"/>
      <c r="F57" s="9"/>
      <c r="G57" s="9"/>
      <c r="H57" s="10"/>
      <c r="I57" s="9"/>
      <c r="J57" s="10"/>
      <c r="K57" s="10"/>
      <c r="L57" s="10"/>
      <c r="M57" s="10"/>
      <c r="N57" s="4"/>
      <c r="O57" s="9"/>
    </row>
    <row r="58" spans="1:15" ht="12.75">
      <c r="A58" s="9" t="s">
        <v>0</v>
      </c>
      <c r="B58" s="10">
        <v>16053.05</v>
      </c>
      <c r="C58" s="10">
        <f aca="true" t="shared" si="10" ref="C58:M58">B63</f>
        <v>11130.62</v>
      </c>
      <c r="D58" s="10">
        <f t="shared" si="10"/>
        <v>9192.27</v>
      </c>
      <c r="E58" s="10">
        <f t="shared" si="10"/>
        <v>5722.31</v>
      </c>
      <c r="F58" s="10">
        <f t="shared" si="10"/>
        <v>2219.2600000000007</v>
      </c>
      <c r="G58" s="10">
        <f t="shared" si="10"/>
        <v>10253.369999999999</v>
      </c>
      <c r="H58" s="10">
        <f t="shared" si="10"/>
        <v>10329.359999999999</v>
      </c>
      <c r="I58" s="10">
        <f t="shared" si="10"/>
        <v>24286.91</v>
      </c>
      <c r="J58" s="10">
        <f t="shared" si="10"/>
        <v>34556.340000000004</v>
      </c>
      <c r="K58" s="10">
        <f t="shared" si="10"/>
        <v>33290.450000000004</v>
      </c>
      <c r="L58" s="10">
        <f t="shared" si="10"/>
        <v>33516.21000000001</v>
      </c>
      <c r="M58" s="10">
        <f t="shared" si="10"/>
        <v>33501.25000000001</v>
      </c>
      <c r="N58" s="4"/>
      <c r="O58" s="10">
        <f>B58</f>
        <v>16053.05</v>
      </c>
    </row>
    <row r="59" spans="1:15" ht="12.75">
      <c r="A59" s="9" t="s">
        <v>33</v>
      </c>
      <c r="B59" s="10">
        <v>0</v>
      </c>
      <c r="C59" s="10">
        <v>0</v>
      </c>
      <c r="D59" s="10">
        <v>0</v>
      </c>
      <c r="E59" s="10">
        <f aca="true" t="shared" si="11" ref="E59:K60">E50</f>
        <v>0</v>
      </c>
      <c r="F59" s="10">
        <f t="shared" si="11"/>
        <v>8000</v>
      </c>
      <c r="G59" s="10">
        <f t="shared" si="11"/>
        <v>0</v>
      </c>
      <c r="H59" s="10">
        <f t="shared" si="11"/>
        <v>13800</v>
      </c>
      <c r="I59" s="10">
        <f t="shared" si="11"/>
        <v>10000</v>
      </c>
      <c r="J59" s="10">
        <f t="shared" si="11"/>
        <v>0</v>
      </c>
      <c r="K59" s="10">
        <f t="shared" si="11"/>
        <v>0</v>
      </c>
      <c r="L59" s="10">
        <v>0</v>
      </c>
      <c r="M59" s="10">
        <f>M50</f>
        <v>0</v>
      </c>
      <c r="N59" s="4"/>
      <c r="O59" s="10">
        <f>O50</f>
        <v>31800</v>
      </c>
    </row>
    <row r="60" spans="1:15" ht="12.75">
      <c r="A60" s="9" t="s">
        <v>34</v>
      </c>
      <c r="B60" s="10">
        <v>5000</v>
      </c>
      <c r="C60" s="10">
        <v>2000</v>
      </c>
      <c r="D60" s="10">
        <f>D51</f>
        <v>3500</v>
      </c>
      <c r="E60" s="10">
        <f t="shared" si="11"/>
        <v>3500</v>
      </c>
      <c r="F60" s="10">
        <f t="shared" si="11"/>
        <v>0</v>
      </c>
      <c r="G60" s="10">
        <f t="shared" si="11"/>
        <v>0</v>
      </c>
      <c r="H60" s="10">
        <f t="shared" si="11"/>
        <v>0</v>
      </c>
      <c r="I60" s="10">
        <f t="shared" si="11"/>
        <v>0</v>
      </c>
      <c r="J60" s="10">
        <f t="shared" si="11"/>
        <v>1500</v>
      </c>
      <c r="K60" s="10">
        <f t="shared" si="11"/>
        <v>0</v>
      </c>
      <c r="L60" s="10">
        <v>0</v>
      </c>
      <c r="M60" s="10">
        <f>M51</f>
        <v>33250</v>
      </c>
      <c r="N60" s="4"/>
      <c r="O60" s="10">
        <f>O51</f>
        <v>48750</v>
      </c>
    </row>
    <row r="61" spans="1:15" ht="12.75">
      <c r="A61" s="9" t="s">
        <v>35</v>
      </c>
      <c r="B61" s="10">
        <v>91.28</v>
      </c>
      <c r="C61" s="10">
        <v>70.81</v>
      </c>
      <c r="D61" s="10">
        <v>47.81</v>
      </c>
      <c r="E61" s="10">
        <v>20.15</v>
      </c>
      <c r="F61" s="9">
        <v>58.47</v>
      </c>
      <c r="G61" s="9">
        <v>75.99</v>
      </c>
      <c r="H61" s="10">
        <v>157.55</v>
      </c>
      <c r="I61" s="9">
        <v>269.43</v>
      </c>
      <c r="J61" s="10">
        <v>241.44</v>
      </c>
      <c r="K61" s="10">
        <v>225.76</v>
      </c>
      <c r="L61" s="10">
        <v>217.75</v>
      </c>
      <c r="M61" s="10">
        <v>107.31</v>
      </c>
      <c r="N61" s="4"/>
      <c r="O61" s="10">
        <f>SUM(B61:M61)</f>
        <v>1583.75</v>
      </c>
    </row>
    <row r="62" spans="1:15" ht="12.75">
      <c r="A62" s="9" t="s">
        <v>36</v>
      </c>
      <c r="B62" s="10">
        <v>13.71</v>
      </c>
      <c r="C62" s="10">
        <v>9.16</v>
      </c>
      <c r="D62" s="10">
        <v>17.77</v>
      </c>
      <c r="E62" s="10">
        <v>23.2</v>
      </c>
      <c r="F62" s="9">
        <v>24.36</v>
      </c>
      <c r="G62" s="10">
        <v>0</v>
      </c>
      <c r="H62" s="10">
        <v>0</v>
      </c>
      <c r="I62" s="10">
        <v>0</v>
      </c>
      <c r="J62" s="10">
        <v>7.33</v>
      </c>
      <c r="K62" s="10">
        <v>0</v>
      </c>
      <c r="L62" s="10">
        <v>232.71</v>
      </c>
      <c r="M62" s="10">
        <v>41.91</v>
      </c>
      <c r="N62" s="4"/>
      <c r="O62" s="10">
        <f>SUM(B62:M62)</f>
        <v>370.15</v>
      </c>
    </row>
    <row r="63" spans="1:15" ht="12.75">
      <c r="A63" s="6" t="s">
        <v>38</v>
      </c>
      <c r="B63" s="11">
        <f aca="true" t="shared" si="12" ref="B63:M63">B58+B59-B60+B61-B62</f>
        <v>11130.62</v>
      </c>
      <c r="C63" s="11">
        <f t="shared" si="12"/>
        <v>9192.27</v>
      </c>
      <c r="D63" s="11">
        <f t="shared" si="12"/>
        <v>5722.31</v>
      </c>
      <c r="E63" s="11">
        <f t="shared" si="12"/>
        <v>2219.2600000000007</v>
      </c>
      <c r="F63" s="11">
        <f t="shared" si="12"/>
        <v>10253.369999999999</v>
      </c>
      <c r="G63" s="11">
        <f t="shared" si="12"/>
        <v>10329.359999999999</v>
      </c>
      <c r="H63" s="11">
        <f t="shared" si="12"/>
        <v>24286.91</v>
      </c>
      <c r="I63" s="11">
        <f t="shared" si="12"/>
        <v>34556.340000000004</v>
      </c>
      <c r="J63" s="11">
        <f t="shared" si="12"/>
        <v>33290.450000000004</v>
      </c>
      <c r="K63" s="11">
        <f t="shared" si="12"/>
        <v>33516.21000000001</v>
      </c>
      <c r="L63" s="11">
        <f t="shared" si="12"/>
        <v>33501.25000000001</v>
      </c>
      <c r="M63" s="11">
        <f t="shared" si="12"/>
        <v>316.65000000000725</v>
      </c>
      <c r="N63" s="4"/>
      <c r="O63" s="27">
        <f>O58+O59-O60+O61-O62</f>
        <v>316.65000000000293</v>
      </c>
    </row>
    <row r="64" spans="1:15" ht="12.75">
      <c r="A64" s="6"/>
      <c r="B64" s="11"/>
      <c r="C64" s="11"/>
      <c r="D64" s="11"/>
      <c r="E64" s="11"/>
      <c r="F64" s="6"/>
      <c r="G64" s="6"/>
      <c r="H64" s="11"/>
      <c r="I64" s="6"/>
      <c r="J64" s="10"/>
      <c r="K64" s="10"/>
      <c r="L64" s="10"/>
      <c r="M64" s="10"/>
      <c r="N64" s="4"/>
      <c r="O64" s="9"/>
    </row>
    <row r="65" spans="1:15" ht="12.75">
      <c r="A65" s="5"/>
      <c r="B65" s="17"/>
      <c r="C65" s="17"/>
      <c r="D65" s="17"/>
      <c r="E65" s="17"/>
      <c r="F65" s="5"/>
      <c r="G65" s="5"/>
      <c r="H65" s="17"/>
      <c r="I65" s="5"/>
      <c r="J65" s="17"/>
      <c r="K65" s="17"/>
      <c r="L65" s="17"/>
      <c r="M65" s="17"/>
      <c r="N65" s="4"/>
      <c r="O65" s="5"/>
    </row>
    <row r="66" spans="1:15" ht="12.75">
      <c r="A66" s="6" t="s">
        <v>37</v>
      </c>
      <c r="B66" s="11">
        <f aca="true" t="shared" si="13" ref="B66:H66">B54+B63</f>
        <v>12075.320000000002</v>
      </c>
      <c r="C66" s="11">
        <f t="shared" si="13"/>
        <v>17948.13</v>
      </c>
      <c r="D66" s="11">
        <f t="shared" si="13"/>
        <v>7909.170000000001</v>
      </c>
      <c r="E66" s="11">
        <f t="shared" si="13"/>
        <v>10468.27</v>
      </c>
      <c r="F66" s="11">
        <f t="shared" si="13"/>
        <v>19419.19</v>
      </c>
      <c r="G66" s="11">
        <f t="shared" si="13"/>
        <v>16018.979999999998</v>
      </c>
      <c r="H66" s="11">
        <f t="shared" si="13"/>
        <v>27282.649999999998</v>
      </c>
      <c r="I66" s="11">
        <f>I54+I63</f>
        <v>41243.19</v>
      </c>
      <c r="J66" s="11">
        <f>J54+J63</f>
        <v>37881.270000000004</v>
      </c>
      <c r="K66" s="11">
        <f>K54+K63</f>
        <v>38739.32000000001</v>
      </c>
      <c r="L66" s="11">
        <f>L54+L63</f>
        <v>34802.380000000005</v>
      </c>
      <c r="M66" s="11">
        <f>M54+M63</f>
        <v>2871.5700000000056</v>
      </c>
      <c r="N66" s="4"/>
      <c r="O66" s="27">
        <f>O54+O63</f>
        <v>2871.570000000001</v>
      </c>
    </row>
    <row r="67" spans="1:15" ht="12.75">
      <c r="A67" s="13"/>
      <c r="B67" s="13"/>
      <c r="C67" s="13"/>
      <c r="D67" s="13"/>
      <c r="E67" s="13"/>
      <c r="F67" s="13"/>
      <c r="G67" s="13"/>
      <c r="H67" s="25"/>
      <c r="I67" s="13"/>
      <c r="J67" s="25"/>
      <c r="K67" s="25"/>
      <c r="L67" s="25"/>
      <c r="M67" s="25"/>
      <c r="N67" s="4"/>
      <c r="O67" s="13"/>
    </row>
    <row r="68" spans="1:8" ht="12.75">
      <c r="A68" s="3" t="s">
        <v>59</v>
      </c>
      <c r="H68" s="22"/>
    </row>
    <row r="69" spans="8:11" ht="12.75">
      <c r="H69" s="22"/>
      <c r="K69" s="3"/>
    </row>
    <row r="70" spans="1:13" ht="12.75">
      <c r="A70" s="3"/>
      <c r="B70" s="3"/>
      <c r="H70" s="22"/>
      <c r="K70" s="3"/>
      <c r="M70" s="31"/>
    </row>
    <row r="71" ht="12.75">
      <c r="H71" s="22"/>
    </row>
    <row r="72" ht="12.75">
      <c r="H72" s="22"/>
    </row>
    <row r="73" ht="12.75">
      <c r="H73" s="22"/>
    </row>
    <row r="74" ht="12.75">
      <c r="H74" s="22"/>
    </row>
    <row r="75" ht="12.75">
      <c r="H75" s="22"/>
    </row>
    <row r="76" ht="12.75">
      <c r="H76" s="22"/>
    </row>
    <row r="77" ht="12.75">
      <c r="H77" s="22"/>
    </row>
    <row r="78" ht="12.75">
      <c r="H78" s="22"/>
    </row>
    <row r="79" ht="12.75">
      <c r="H79" s="22"/>
    </row>
    <row r="80" ht="12.75">
      <c r="H80" s="22"/>
    </row>
    <row r="81" ht="12.75">
      <c r="H81" s="22"/>
    </row>
  </sheetData>
  <sheetProtection/>
  <printOptions horizontalCentered="1" verticalCentered="1"/>
  <pageMargins left="0.7874015748031497" right="0.7874015748031497" top="0.7874015748031497" bottom="0.7874015748031497" header="0.5118110236220472" footer="0.31496062992125984"/>
  <pageSetup horizontalDpi="600" verticalDpi="600" orientation="landscape" paperSize="9" scale="55" r:id="rId1"/>
  <headerFooter alignWithMargins="0">
    <oddHeader>&amp;C&amp;"Arial,Negrito"Receitas e Despesas - AFP 2011</oddHeader>
    <oddFooter>&amp;L&amp;D&amp;T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6.7109375" style="0" customWidth="1"/>
    <col min="2" max="2" width="10.7109375" style="0" customWidth="1"/>
  </cols>
  <sheetData>
    <row r="1" spans="2:6" ht="12.75">
      <c r="B1" s="1" t="s">
        <v>2</v>
      </c>
      <c r="C1" s="1" t="s">
        <v>3</v>
      </c>
      <c r="D1" s="1" t="s">
        <v>4</v>
      </c>
      <c r="E1" s="2" t="s">
        <v>5</v>
      </c>
      <c r="F1" s="1" t="s">
        <v>6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DaimlerChrysler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lmoraes</dc:creator>
  <cp:keywords/>
  <dc:description/>
  <cp:lastModifiedBy>CesarHyssaLuiz</cp:lastModifiedBy>
  <cp:lastPrinted>2011-09-04T23:02:13Z</cp:lastPrinted>
  <dcterms:created xsi:type="dcterms:W3CDTF">2010-12-08T13:27:46Z</dcterms:created>
  <dcterms:modified xsi:type="dcterms:W3CDTF">2012-02-05T19:49:36Z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6160&quot;&gt;&lt;version val=&quot;17965&quot;/&gt;&lt;CXlWorkbook id=&quot;1&quot;&gt;&lt;m_cxllink/&gt;&lt;/CXlWorkbook&gt;&lt;/root&gt;">
    <vt:bool>false</vt:bool>
  </property>
</Properties>
</file>